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Users\zvisic\Desktop\"/>
    </mc:Choice>
  </mc:AlternateContent>
  <bookViews>
    <workbookView xWindow="0" yWindow="0" windowWidth="28800" windowHeight="12300" tabRatio="893" activeTab="2"/>
  </bookViews>
  <sheets>
    <sheet name="opci podaci" sheetId="35" r:id="rId1"/>
    <sheet name=" Rekapitulacija_troškovnik zbir" sheetId="56" r:id="rId2"/>
    <sheet name="Troškovnik_Plovila" sheetId="52" r:id="rId3"/>
    <sheet name="Troškovnik_Nezgoda" sheetId="49" r:id="rId4"/>
    <sheet name="Troškovnik_Imovina" sheetId="55" r:id="rId5"/>
    <sheet name="Troškovnika Automobilska odgovo" sheetId="45" r:id="rId6"/>
    <sheet name="Troškovnik Automobilski kasko" sheetId="46" r:id="rId7"/>
    <sheet name="Tehnički podaci_plovila" sheetId="50" r:id="rId8"/>
    <sheet name="Tehnički podaci Imovina" sheetId="53" r:id="rId9"/>
  </sheets>
  <definedNames>
    <definedName name="_xlnm._FilterDatabase" localSheetId="6" hidden="1">'Troškovnik Automobilski kasko'!$A$4:$O$39</definedName>
    <definedName name="_xlnm._FilterDatabase" localSheetId="5" hidden="1">'Troškovnika Automobilska odgovo'!$A$6:$N$39</definedName>
  </definedNames>
  <calcPr calcId="162913" iterateDelta="9.9999999999999959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7" i="45" l="1"/>
  <c r="N7" i="45"/>
  <c r="J35" i="52"/>
  <c r="M39" i="46" l="1"/>
  <c r="M37" i="45" l="1"/>
  <c r="M7" i="45"/>
  <c r="N37" i="46" l="1"/>
  <c r="O37" i="46"/>
  <c r="F92" i="55"/>
  <c r="F91" i="55"/>
  <c r="F83" i="55"/>
  <c r="G73" i="55"/>
  <c r="G74" i="55"/>
  <c r="G75" i="55"/>
  <c r="G76" i="55"/>
  <c r="G72" i="55"/>
  <c r="G12" i="55"/>
  <c r="G13" i="55"/>
  <c r="G14" i="55"/>
  <c r="G15" i="55"/>
  <c r="G11" i="55"/>
  <c r="G27" i="55"/>
  <c r="G28" i="55"/>
  <c r="G29" i="55"/>
  <c r="G30" i="55"/>
  <c r="G31" i="55"/>
  <c r="G32" i="55"/>
  <c r="G33" i="55"/>
  <c r="G34" i="55"/>
  <c r="G35" i="55"/>
  <c r="G36" i="55"/>
  <c r="G37" i="55"/>
  <c r="G38" i="55"/>
  <c r="G39" i="55"/>
  <c r="G40" i="55"/>
  <c r="G41" i="55"/>
  <c r="G42" i="55"/>
  <c r="G43" i="55"/>
  <c r="G44" i="55"/>
  <c r="G45" i="55"/>
  <c r="G46" i="55"/>
  <c r="G47" i="55"/>
  <c r="G48" i="55"/>
  <c r="G49" i="55"/>
  <c r="G50" i="55"/>
  <c r="G51" i="55"/>
  <c r="G52" i="55"/>
  <c r="G53" i="55"/>
  <c r="G54" i="55"/>
  <c r="G55" i="55"/>
  <c r="G56" i="55"/>
  <c r="G57" i="55"/>
  <c r="G58" i="55"/>
  <c r="G59" i="55"/>
  <c r="G60" i="55"/>
  <c r="G61" i="55"/>
  <c r="G62" i="55"/>
  <c r="G63" i="55"/>
  <c r="G64" i="55"/>
  <c r="G26" i="55"/>
  <c r="G20" i="49"/>
  <c r="G65" i="55" l="1"/>
  <c r="G77" i="55"/>
  <c r="F93" i="55"/>
  <c r="G16" i="55"/>
  <c r="E105" i="55" l="1"/>
  <c r="K35" i="52" l="1"/>
  <c r="J8" i="52"/>
  <c r="L8" i="52" s="1"/>
  <c r="J9" i="52"/>
  <c r="L9" i="52" s="1"/>
  <c r="J10" i="52"/>
  <c r="L10" i="52" s="1"/>
  <c r="J11" i="52"/>
  <c r="L11" i="52" s="1"/>
  <c r="J12" i="52"/>
  <c r="L12" i="52" s="1"/>
  <c r="J13" i="52"/>
  <c r="L13" i="52" s="1"/>
  <c r="J14" i="52"/>
  <c r="L14" i="52" s="1"/>
  <c r="J15" i="52"/>
  <c r="L15" i="52" s="1"/>
  <c r="J16" i="52"/>
  <c r="L16" i="52" s="1"/>
  <c r="J17" i="52"/>
  <c r="L17" i="52" s="1"/>
  <c r="J18" i="52"/>
  <c r="L18" i="52" s="1"/>
  <c r="J19" i="52"/>
  <c r="L19" i="52" s="1"/>
  <c r="J20" i="52"/>
  <c r="L20" i="52" s="1"/>
  <c r="J21" i="52"/>
  <c r="L21" i="52" s="1"/>
  <c r="J22" i="52"/>
  <c r="L22" i="52" s="1"/>
  <c r="J23" i="52"/>
  <c r="J24" i="52"/>
  <c r="L24" i="52" s="1"/>
  <c r="J25" i="52"/>
  <c r="L25" i="52" s="1"/>
  <c r="J26" i="52"/>
  <c r="L26" i="52" s="1"/>
  <c r="J27" i="52"/>
  <c r="L27" i="52" s="1"/>
  <c r="J28" i="52"/>
  <c r="L28" i="52" s="1"/>
  <c r="J29" i="52"/>
  <c r="L29" i="52" s="1"/>
  <c r="J30" i="52"/>
  <c r="L30" i="52" s="1"/>
  <c r="J31" i="52"/>
  <c r="L31" i="52" s="1"/>
  <c r="J32" i="52"/>
  <c r="L32" i="52" s="1"/>
  <c r="J33" i="52"/>
  <c r="L33" i="52" s="1"/>
  <c r="J34" i="52"/>
  <c r="L34" i="52" s="1"/>
  <c r="J7" i="52"/>
  <c r="L7" i="52" s="1"/>
  <c r="C12" i="56"/>
  <c r="D9" i="56"/>
  <c r="D10" i="56"/>
  <c r="D11" i="56"/>
  <c r="L23" i="52" l="1"/>
  <c r="L35" i="52" s="1"/>
  <c r="D8" i="56"/>
  <c r="D12" i="56" l="1"/>
  <c r="D65" i="55"/>
  <c r="C65" i="55"/>
  <c r="C16" i="55"/>
  <c r="D56" i="53" l="1"/>
  <c r="C56" i="53"/>
  <c r="C12" i="53"/>
  <c r="S32" i="50" l="1"/>
  <c r="S31" i="50"/>
  <c r="S30" i="50"/>
  <c r="S29" i="50"/>
  <c r="S28" i="50"/>
  <c r="S27" i="50"/>
  <c r="S26" i="50"/>
  <c r="S25" i="50"/>
  <c r="S24" i="50"/>
  <c r="S23" i="50"/>
  <c r="S22" i="50"/>
  <c r="S18" i="50"/>
  <c r="S17" i="50"/>
  <c r="S16" i="50"/>
  <c r="S15" i="50"/>
  <c r="S14" i="50"/>
  <c r="S13" i="50"/>
  <c r="S12" i="50"/>
  <c r="S11" i="50"/>
  <c r="S9" i="50"/>
  <c r="S8" i="50"/>
  <c r="P7" i="50"/>
  <c r="S7" i="50" s="1"/>
  <c r="F14" i="49" l="1"/>
  <c r="H14" i="49" s="1"/>
  <c r="F9" i="49"/>
  <c r="F19" i="49" l="1"/>
  <c r="H19" i="49" s="1"/>
  <c r="H9" i="49"/>
  <c r="H20" i="49" l="1"/>
  <c r="F20" i="49"/>
  <c r="N36" i="46"/>
  <c r="O36" i="46" s="1"/>
  <c r="N38" i="46"/>
  <c r="O38" i="46" s="1"/>
  <c r="N35" i="46"/>
  <c r="O35" i="46" s="1"/>
  <c r="N34" i="46"/>
  <c r="O34" i="46" s="1"/>
  <c r="N33" i="46"/>
  <c r="O33" i="46" s="1"/>
  <c r="N32" i="46"/>
  <c r="O32" i="46" s="1"/>
  <c r="N31" i="46"/>
  <c r="O31" i="46" s="1"/>
  <c r="N30" i="46"/>
  <c r="O30" i="46" s="1"/>
  <c r="N29" i="46"/>
  <c r="O29" i="46" s="1"/>
  <c r="N28" i="46"/>
  <c r="O28" i="46" s="1"/>
  <c r="N27" i="46"/>
  <c r="O27" i="46" s="1"/>
  <c r="N26" i="46"/>
  <c r="O26" i="46" s="1"/>
  <c r="N25" i="46"/>
  <c r="O25" i="46" s="1"/>
  <c r="N24" i="46"/>
  <c r="O24" i="46" s="1"/>
  <c r="N23" i="46"/>
  <c r="O23" i="46" s="1"/>
  <c r="N22" i="46"/>
  <c r="O22" i="46" s="1"/>
  <c r="N21" i="46"/>
  <c r="O21" i="46" s="1"/>
  <c r="N20" i="46"/>
  <c r="O20" i="46" s="1"/>
  <c r="N19" i="46"/>
  <c r="O19" i="46" s="1"/>
  <c r="N18" i="46"/>
  <c r="O18" i="46" s="1"/>
  <c r="N17" i="46"/>
  <c r="O17" i="46" s="1"/>
  <c r="N16" i="46"/>
  <c r="O16" i="46" s="1"/>
  <c r="N15" i="46"/>
  <c r="O15" i="46" s="1"/>
  <c r="N14" i="46"/>
  <c r="O14" i="46" s="1"/>
  <c r="N13" i="46"/>
  <c r="O13" i="46" s="1"/>
  <c r="N12" i="46"/>
  <c r="O12" i="46" s="1"/>
  <c r="N11" i="46"/>
  <c r="O11" i="46" s="1"/>
  <c r="N10" i="46"/>
  <c r="O10" i="46" s="1"/>
  <c r="N9" i="46"/>
  <c r="O9" i="46" s="1"/>
  <c r="N8" i="46"/>
  <c r="O8" i="46" s="1"/>
  <c r="N7" i="46"/>
  <c r="O7" i="46" s="1"/>
  <c r="N6" i="46"/>
  <c r="O6" i="46" s="1"/>
  <c r="L39" i="45"/>
  <c r="M38" i="45"/>
  <c r="N38" i="45" s="1"/>
  <c r="M36" i="45"/>
  <c r="N36" i="45" s="1"/>
  <c r="M35" i="45"/>
  <c r="N35" i="45" s="1"/>
  <c r="M34" i="45"/>
  <c r="N34" i="45" s="1"/>
  <c r="M33" i="45"/>
  <c r="N33" i="45" s="1"/>
  <c r="M32" i="45"/>
  <c r="N32" i="45" s="1"/>
  <c r="M31" i="45"/>
  <c r="N31" i="45" s="1"/>
  <c r="M30" i="45"/>
  <c r="N30" i="45" s="1"/>
  <c r="M29" i="45"/>
  <c r="N29" i="45" s="1"/>
  <c r="M28" i="45"/>
  <c r="N28" i="45" s="1"/>
  <c r="M27" i="45"/>
  <c r="N27" i="45" s="1"/>
  <c r="M26" i="45"/>
  <c r="N26" i="45" s="1"/>
  <c r="M25" i="45"/>
  <c r="N25" i="45" s="1"/>
  <c r="M24" i="45"/>
  <c r="N24" i="45" s="1"/>
  <c r="M23" i="45"/>
  <c r="N23" i="45" s="1"/>
  <c r="M22" i="45"/>
  <c r="N22" i="45" s="1"/>
  <c r="M21" i="45"/>
  <c r="N21" i="45" s="1"/>
  <c r="M20" i="45"/>
  <c r="N20" i="45" s="1"/>
  <c r="M19" i="45"/>
  <c r="N19" i="45" s="1"/>
  <c r="M18" i="45"/>
  <c r="N18" i="45" s="1"/>
  <c r="M17" i="45"/>
  <c r="N17" i="45" s="1"/>
  <c r="M16" i="45"/>
  <c r="N16" i="45" s="1"/>
  <c r="M15" i="45"/>
  <c r="N15" i="45" s="1"/>
  <c r="M14" i="45"/>
  <c r="N14" i="45" s="1"/>
  <c r="M13" i="45"/>
  <c r="N13" i="45" s="1"/>
  <c r="M12" i="45"/>
  <c r="N12" i="45" s="1"/>
  <c r="M11" i="45"/>
  <c r="N11" i="45" s="1"/>
  <c r="M10" i="45"/>
  <c r="N10" i="45" s="1"/>
  <c r="M9" i="45"/>
  <c r="N9" i="45" s="1"/>
  <c r="M8" i="45"/>
  <c r="M39" i="45" l="1"/>
  <c r="O39" i="46"/>
  <c r="N39" i="46"/>
  <c r="N8" i="45"/>
  <c r="N39" i="45" s="1"/>
</calcChain>
</file>

<file path=xl/sharedStrings.xml><?xml version="1.0" encoding="utf-8"?>
<sst xmlns="http://schemas.openxmlformats.org/spreadsheetml/2006/main" count="913" uniqueCount="420">
  <si>
    <t>A</t>
  </si>
  <si>
    <t>Premija za razdoblje od 1 (jedne) godine</t>
  </si>
  <si>
    <t>Premija za razdoblje trajanja Okvirnog sporazuma – 2 (dvije) godine</t>
  </si>
  <si>
    <t>B</t>
  </si>
  <si>
    <t>D</t>
  </si>
  <si>
    <t>OSIGURANJE  OSOBA  OD  POSLJEDICA  NESRETNOG  SLUČAJA</t>
  </si>
  <si>
    <t>Skupina osiguranja</t>
  </si>
  <si>
    <t>UKUPNA CIJENA PONUDE</t>
  </si>
  <si>
    <t>C</t>
  </si>
  <si>
    <t>Red. br.</t>
  </si>
  <si>
    <t>Skupina, vrsta, rizik</t>
  </si>
  <si>
    <t>Franšiza (kn)</t>
  </si>
  <si>
    <t>Ukupna godišnja premija (kn)</t>
  </si>
  <si>
    <t>Porez (kn)</t>
  </si>
  <si>
    <t>Ukupna godišnja premija (kn) s porezom</t>
  </si>
  <si>
    <t>SVEUKUPNO:</t>
  </si>
  <si>
    <t>R.br.</t>
  </si>
  <si>
    <t>Porez u kn</t>
  </si>
  <si>
    <t>Ukupna godišnja premija u kn s porezom</t>
  </si>
  <si>
    <t>1.</t>
  </si>
  <si>
    <t>2.</t>
  </si>
  <si>
    <t>OPĆI PODACI</t>
  </si>
  <si>
    <t xml:space="preserve">Naziv društva: </t>
  </si>
  <si>
    <t xml:space="preserve">Sjedište: </t>
  </si>
  <si>
    <t xml:space="preserve">OIB: </t>
  </si>
  <si>
    <t>Iznos osiguranja po osiguranoj osobi u kn / Broj vozila</t>
  </si>
  <si>
    <t>Godišnja premija u kn po osiguranoj osobi</t>
  </si>
  <si>
    <t xml:space="preserve">Broj osiguranih osoba </t>
  </si>
  <si>
    <t>Ukupna  premija u kn</t>
  </si>
  <si>
    <t>Ukupna  premija u kn s porezom</t>
  </si>
  <si>
    <t xml:space="preserve">OSIGURANJE OD POSLJEDICA NESRETNOG SLUČAJA </t>
  </si>
  <si>
    <t xml:space="preserve">- smrt uslijed nesretnog slučaja                                                </t>
  </si>
  <si>
    <t xml:space="preserve">- smrt uslijed bolesti                                                  </t>
  </si>
  <si>
    <t>- trajna invalidnost</t>
  </si>
  <si>
    <t>Ukupno:</t>
  </si>
  <si>
    <t>OSIGURANJE VOZAČA I PUTNIKA OD POSLJEDICA NESRETNOG SLUČAJA</t>
  </si>
  <si>
    <t>Osiguranik</t>
  </si>
  <si>
    <t>Broj šasije</t>
  </si>
  <si>
    <t>Registarska oznaka</t>
  </si>
  <si>
    <t>Vrsta vozila</t>
  </si>
  <si>
    <t>Vrsta, marka i tip</t>
  </si>
  <si>
    <t>Tehničke karakteristike -Kw</t>
  </si>
  <si>
    <t>ccm</t>
  </si>
  <si>
    <t>NDM</t>
  </si>
  <si>
    <t>Premija automobilske odgovornosti</t>
  </si>
  <si>
    <t>Porez na automobilsku odgovornost</t>
  </si>
  <si>
    <t>Ukupna premija automobilske odgovornosti</t>
  </si>
  <si>
    <t>0.</t>
  </si>
  <si>
    <t>3.</t>
  </si>
  <si>
    <t>4.</t>
  </si>
  <si>
    <t>5.</t>
  </si>
  <si>
    <t>6.</t>
  </si>
  <si>
    <t>7.</t>
  </si>
  <si>
    <t>8.</t>
  </si>
  <si>
    <t>9.</t>
  </si>
  <si>
    <t>10.</t>
  </si>
  <si>
    <t>11.</t>
  </si>
  <si>
    <t>12.(10.+11.)</t>
  </si>
  <si>
    <t>Godina proizvodnje</t>
  </si>
  <si>
    <t>Nosivost</t>
  </si>
  <si>
    <t>Svota osiguranja bez PDV-a</t>
  </si>
  <si>
    <t>Svota osiguranja s PDV-om</t>
  </si>
  <si>
    <t>Premija automobilskog kaska bez poreza</t>
  </si>
  <si>
    <t>Porez na automobilski kasko</t>
  </si>
  <si>
    <t>Ukupna premija kaska</t>
  </si>
  <si>
    <t>12.</t>
  </si>
  <si>
    <t>13.</t>
  </si>
  <si>
    <t>14.(12.+13.)</t>
  </si>
  <si>
    <t>Istek police</t>
  </si>
  <si>
    <t>Premijski stupanj</t>
  </si>
  <si>
    <t>PLOVPUT D.O.O.</t>
  </si>
  <si>
    <t>ST289RE</t>
  </si>
  <si>
    <t>Osobno</t>
  </si>
  <si>
    <t>ST979RD</t>
  </si>
  <si>
    <t>ST248UG</t>
  </si>
  <si>
    <t>VW CADDY 1.9 TDI</t>
  </si>
  <si>
    <t>ST290VE</t>
  </si>
  <si>
    <t>ST281TR</t>
  </si>
  <si>
    <t>RENAULT FLUENCE 1.6</t>
  </si>
  <si>
    <t>TOYOTA  AVENSIS 2.2 D-4D SD</t>
  </si>
  <si>
    <t>ST291TR</t>
  </si>
  <si>
    <t>ST529LA</t>
  </si>
  <si>
    <t>CITROEN BERLINGO</t>
  </si>
  <si>
    <t>ST229UV</t>
  </si>
  <si>
    <t>VW CADDY MAXI</t>
  </si>
  <si>
    <t>ST362UE</t>
  </si>
  <si>
    <t>VW CRAFTER KOMBI</t>
  </si>
  <si>
    <t>ST508RA</t>
  </si>
  <si>
    <t>ST509RA</t>
  </si>
  <si>
    <t>ST785SI</t>
  </si>
  <si>
    <t>ST210OV</t>
  </si>
  <si>
    <t>CITROEN C3 SX PACK 1.4</t>
  </si>
  <si>
    <t>ST211OV</t>
  </si>
  <si>
    <t>ST212OV</t>
  </si>
  <si>
    <t>ST295VV</t>
  </si>
  <si>
    <t>HONDA ACCORD 2.4I</t>
  </si>
  <si>
    <t>ST457ZZ</t>
  </si>
  <si>
    <t>OPEL CORSA 1.3 DTE</t>
  </si>
  <si>
    <t>ST7396A</t>
  </si>
  <si>
    <t>VW CADDY TRENDLINE 2.0 TDI</t>
  </si>
  <si>
    <t>ST7394A</t>
  </si>
  <si>
    <t>ST2690E</t>
  </si>
  <si>
    <t>VW CADDY 2.0 TDI</t>
  </si>
  <si>
    <t>ST2933F</t>
  </si>
  <si>
    <t>ST673ZT</t>
  </si>
  <si>
    <t>Teretno</t>
  </si>
  <si>
    <t>ST674ZT</t>
  </si>
  <si>
    <t>ST790KB</t>
  </si>
  <si>
    <t>MERCEDES ATEGO</t>
  </si>
  <si>
    <t>ST219UV</t>
  </si>
  <si>
    <t xml:space="preserve">VW AMAROK 2.0 TDI </t>
  </si>
  <si>
    <t>ST454VV</t>
  </si>
  <si>
    <t>ST457VV</t>
  </si>
  <si>
    <t>ST142ZA</t>
  </si>
  <si>
    <t>VW CRAFTER 35</t>
  </si>
  <si>
    <t>ST1566J</t>
  </si>
  <si>
    <t>ST3017K</t>
  </si>
  <si>
    <t>Moped/Motocikl</t>
  </si>
  <si>
    <t>PIAGGIO</t>
  </si>
  <si>
    <t>WV2ZZZ2KZ8X068344</t>
  </si>
  <si>
    <t>WV2ZZZ2KZ8X068354</t>
  </si>
  <si>
    <t>VF1LZB10544202060</t>
  </si>
  <si>
    <t>SB1BA76L00E028890</t>
  </si>
  <si>
    <t>WV2ZZZ2KZAX127413</t>
  </si>
  <si>
    <t>WV2ZZZ2KZAX128478</t>
  </si>
  <si>
    <t>VF7GJRHYK93050192</t>
  </si>
  <si>
    <t>WV2ZZZ2KZCX030299</t>
  </si>
  <si>
    <t>WV1ZZZ2EZB6009641</t>
  </si>
  <si>
    <t>WV2ZZZ2KZ8X051922</t>
  </si>
  <si>
    <t>WV2ZZZ2KZ8X051921</t>
  </si>
  <si>
    <t>WV2ZZZ2KZ9X070898</t>
  </si>
  <si>
    <t>WF7FCKFVC28687479</t>
  </si>
  <si>
    <t>WF7GJRHYK93354483</t>
  </si>
  <si>
    <t>VF7GJRHYK93354480</t>
  </si>
  <si>
    <t>JHMCU2500DC204958</t>
  </si>
  <si>
    <t>W0L0SDL68E4139651</t>
  </si>
  <si>
    <t>WV2ZZZ2KZFX008201</t>
  </si>
  <si>
    <t>WV2ZZZ2KZFX008194</t>
  </si>
  <si>
    <t>WV1ZZZ2KZGX067835</t>
  </si>
  <si>
    <t>WV1ZZZ2KZGX134512</t>
  </si>
  <si>
    <t>WV2ZZZ2KZEX087456</t>
  </si>
  <si>
    <t>WV2ZZZ2KZEX087450</t>
  </si>
  <si>
    <t>WDB9700731K740340</t>
  </si>
  <si>
    <t>WV1ZZZ2HZB8038793</t>
  </si>
  <si>
    <t>WV2ZZZ2KZDX066460</t>
  </si>
  <si>
    <t>WV2ZZZ2KZDX066821</t>
  </si>
  <si>
    <t>WV1ZZZ2FZD7004367</t>
  </si>
  <si>
    <t>WV1ZZZ2KZJX014717</t>
  </si>
  <si>
    <t>ZAPC4510000058200</t>
  </si>
  <si>
    <t>49 ccm</t>
  </si>
  <si>
    <t>Viličar</t>
  </si>
  <si>
    <t>NUOVA Detas SH50</t>
  </si>
  <si>
    <t>KOMBINIRANO KOLEKTIVNO OSIGURANJE ZAPOSLENIKA OD POSLJEDICA NESRETNOG SLUČAJA POKRIĆE 24 h</t>
  </si>
  <si>
    <t>OSIGURANJE OSOBA OD POSLJEDICA NESRETNOG SLUČAJA - NEZGODA PUTNIKA U JAVNOM PROMETU - NA BRODOVIMA I BRODICAMA</t>
  </si>
  <si>
    <t>TEHNIČKI PODACI - PLOVILA</t>
  </si>
  <si>
    <t>NAZIV BRODA</t>
  </si>
  <si>
    <t>REGISTARSKA OZNAKA</t>
  </si>
  <si>
    <t>KATEGORIZACIJA PLOVILA</t>
  </si>
  <si>
    <t>VRSTA BRODICE</t>
  </si>
  <si>
    <t>MATERIJAL</t>
  </si>
  <si>
    <t>G.PROIZV.</t>
  </si>
  <si>
    <t xml:space="preserve">POGONSKI MOTOR MARKA </t>
  </si>
  <si>
    <t>SNAGA</t>
  </si>
  <si>
    <t>POMOĆNI MOTOR MARKA</t>
  </si>
  <si>
    <t>TRUP</t>
  </si>
  <si>
    <t>POG.MOTOR</t>
  </si>
  <si>
    <t>OPREMA</t>
  </si>
  <si>
    <t>UKUPNA SVOTA</t>
  </si>
  <si>
    <t>BROD</t>
  </si>
  <si>
    <t>ALUMINIJ</t>
  </si>
  <si>
    <t>BRODICA</t>
  </si>
  <si>
    <t>7 KW</t>
  </si>
  <si>
    <t>9 KW</t>
  </si>
  <si>
    <t>8 KW</t>
  </si>
  <si>
    <t>YAMAHA</t>
  </si>
  <si>
    <t>GUMA</t>
  </si>
  <si>
    <t>ST</t>
  </si>
  <si>
    <t>TERETNI - PROIZVODNJA BETONA</t>
  </si>
  <si>
    <t>ČELIK</t>
  </si>
  <si>
    <t>1987.</t>
  </si>
  <si>
    <t>2 X CUMMINUS</t>
  </si>
  <si>
    <t>FAMOS/CUMMINS 20-6AH</t>
  </si>
  <si>
    <t>M/B  SVJETIONIK</t>
  </si>
  <si>
    <t>M/B SVILAJA</t>
  </si>
  <si>
    <t>TERETNI BROD</t>
  </si>
  <si>
    <t>DRVO</t>
  </si>
  <si>
    <t>1953.</t>
  </si>
  <si>
    <t>CUMMINS KTA 19M3</t>
  </si>
  <si>
    <t>373 KW</t>
  </si>
  <si>
    <t>VOLVO/TES ADB 32504-D5AT</t>
  </si>
  <si>
    <t>SVOTA OSIGURANJA 2018/2019 u kn</t>
  </si>
  <si>
    <t>M/B SAID</t>
  </si>
  <si>
    <t>1966.</t>
  </si>
  <si>
    <t>FAMOS 2FP-612A</t>
  </si>
  <si>
    <t>129 KW</t>
  </si>
  <si>
    <t>ONAN MDKBP</t>
  </si>
  <si>
    <t>13,5 KW</t>
  </si>
  <si>
    <t>PLOVPUT  1</t>
  </si>
  <si>
    <t>635 ST</t>
  </si>
  <si>
    <t>RADNA</t>
  </si>
  <si>
    <t>1998.</t>
  </si>
  <si>
    <t>2 x MTU 6R 183 TE 72</t>
  </si>
  <si>
    <t xml:space="preserve"> 522 KW</t>
  </si>
  <si>
    <t xml:space="preserve"> 305 KW</t>
  </si>
  <si>
    <t>BETA MARINA BD - 722</t>
  </si>
  <si>
    <t>PLOVPUT  2</t>
  </si>
  <si>
    <t>636 ST</t>
  </si>
  <si>
    <t>2000.</t>
  </si>
  <si>
    <t>305 KW</t>
  </si>
  <si>
    <t>ONAN MDK WB</t>
  </si>
  <si>
    <t>DEA/ BETA MARINE/ONAN</t>
  </si>
  <si>
    <t>PLOVPUT  3</t>
  </si>
  <si>
    <t>637 ST</t>
  </si>
  <si>
    <t>2001.</t>
  </si>
  <si>
    <t>639 ST</t>
  </si>
  <si>
    <t>RADNI</t>
  </si>
  <si>
    <t>2002.</t>
  </si>
  <si>
    <t>PLOVPUT  4</t>
  </si>
  <si>
    <t>PLOVPUT  5</t>
  </si>
  <si>
    <t>654 ST</t>
  </si>
  <si>
    <t>2003.</t>
  </si>
  <si>
    <t>ONAN 7 MDKBL</t>
  </si>
  <si>
    <t>PLOVPUT  6</t>
  </si>
  <si>
    <t>648 ST</t>
  </si>
  <si>
    <t>PLOVPUT  7</t>
  </si>
  <si>
    <t>628 ST</t>
  </si>
  <si>
    <t>2004.</t>
  </si>
  <si>
    <t>M/B SIKAVAC  18-PL</t>
  </si>
  <si>
    <t>1968.</t>
  </si>
  <si>
    <t>TORPEDO T 536</t>
  </si>
  <si>
    <t>209 KW</t>
  </si>
  <si>
    <t>MOTORNI ČAMCI  - 11 KOMADA</t>
  </si>
  <si>
    <t>2013.</t>
  </si>
  <si>
    <t>18,40 KW</t>
  </si>
  <si>
    <t>2015.</t>
  </si>
  <si>
    <t>ČAMCI NA VESLA - 15 KOMADA</t>
  </si>
  <si>
    <t>GUMENI ČAMCI SA VANBRODSKIM MOTOROM - 10 KOMADA</t>
  </si>
  <si>
    <t>PLUTAČE SVIJETLEĆE AG BS 41 - 8 KOMADA</t>
  </si>
  <si>
    <t>PLUTAČE SVIJETLEĆE GREBEN P-24  - 9 KOMADA</t>
  </si>
  <si>
    <t>PLUTAČE SVIJETLEĆE GREBEN P-17  - 24 KOMADA</t>
  </si>
  <si>
    <t>PLUTAČE SVIJETLEĆE TIDELAND SB 98 P - 6 KOMADA</t>
  </si>
  <si>
    <t>PLUTAČE SVIJETLEĆE TIDELAND SB 138 P -14 KOMADA</t>
  </si>
  <si>
    <t>PLUTAČA SVIJETLEĆA PROTEKTOR - 6 KOMADA</t>
  </si>
  <si>
    <t>SVIJETLEĆA PLUTAČA (svijetleća oznakazglobno elastična) TIP PLOVPUT 1 - 13 KOMADA</t>
  </si>
  <si>
    <t>SVIJETLEĆE PLUTAČE OSTALE - 5 KOMADA</t>
  </si>
  <si>
    <t>SIGNALNE PLUTAČE GREBEN P17 - 10 KOMADA</t>
  </si>
  <si>
    <t>TRUP + OPREMA</t>
  </si>
  <si>
    <t>SIGNALNA PLUTAČA TIP PLOVPUT 1 - 7 KOMADA</t>
  </si>
  <si>
    <t>SIGNALNA PLUTAČA  - OSTALE - 14 KOMADA</t>
  </si>
  <si>
    <t>M/B PLOVPUT SPLIT</t>
  </si>
  <si>
    <t>890 KW</t>
  </si>
  <si>
    <t>29 PL</t>
  </si>
  <si>
    <t>1010 ST</t>
  </si>
  <si>
    <t>Predmet osiguranja</t>
  </si>
  <si>
    <t>Iznos osiguranja u kunama (svota osiguranja)</t>
  </si>
  <si>
    <t>Limit dragovoljnog osiguranja od odgovornosti u kunama</t>
  </si>
  <si>
    <t xml:space="preserve">Godišnja premija kasko osiguranja u kn </t>
  </si>
  <si>
    <t xml:space="preserve">Ukupna godišnja premija u kn </t>
  </si>
  <si>
    <t>SVEUKUPNO</t>
  </si>
  <si>
    <t>TEHNIČKI PODACI - IMOVINA</t>
  </si>
  <si>
    <t>R. br.</t>
  </si>
  <si>
    <t>Vrijednost predmeta osiguranja</t>
  </si>
  <si>
    <t>Građevinski objekti (upravne i ostale poslovne zgrade, poslovni prostori, radionice, svjetionici i drugi objekti prema službenoj evidenciji osiguranika)</t>
  </si>
  <si>
    <t>Građevinski objekti (pristaništa, prilazi i betonski blokovi i dr. prema službenoj evidenciji osiguranika)</t>
  </si>
  <si>
    <t>Cjelokupna oprema, inventar uređaji i aparati prema evidenciji osiguranika</t>
  </si>
  <si>
    <t>Računalna oprema (PC oprema)</t>
  </si>
  <si>
    <t>Zalihe roba</t>
  </si>
  <si>
    <t>Svota prvog rizika</t>
  </si>
  <si>
    <t>SAVUDRIJ</t>
  </si>
  <si>
    <t>SV. IVAN</t>
  </si>
  <si>
    <t>PORER</t>
  </si>
  <si>
    <t>SUSAK</t>
  </si>
  <si>
    <t>GRUJICA</t>
  </si>
  <si>
    <t>VELI RAT</t>
  </si>
  <si>
    <t>T. SESTRICE</t>
  </si>
  <si>
    <t>BABAC</t>
  </si>
  <si>
    <t>BLITVENICA</t>
  </si>
  <si>
    <t>STONČICA</t>
  </si>
  <si>
    <t>MURVICA</t>
  </si>
  <si>
    <t>RAŽANJ</t>
  </si>
  <si>
    <t>PALAGRUŽA</t>
  </si>
  <si>
    <t>PLOČICA</t>
  </si>
  <si>
    <t>SUŠAC</t>
  </si>
  <si>
    <t>STRUGA</t>
  </si>
  <si>
    <t>SV. ANDRIJA</t>
  </si>
  <si>
    <t>PŠTRO KRALJEVICA</t>
  </si>
  <si>
    <t>ZUB</t>
  </si>
  <si>
    <t>VERUDICA</t>
  </si>
  <si>
    <t>POSL. PROSTOR MLAKA</t>
  </si>
  <si>
    <t>MLAKA - PS. ORP</t>
  </si>
  <si>
    <t>SOPALJ</t>
  </si>
  <si>
    <t>MALINSKA</t>
  </si>
  <si>
    <t>PP ZADAR - RADIONA STAN</t>
  </si>
  <si>
    <t>PP ZADAR URED</t>
  </si>
  <si>
    <t>PP ŠIBENIK - URED</t>
  </si>
  <si>
    <t>JADRIJA</t>
  </si>
  <si>
    <t>PRIŠNJAK</t>
  </si>
  <si>
    <t>SS PLOČE</t>
  </si>
  <si>
    <t>SUĆURAJ</t>
  </si>
  <si>
    <t>SV. PETAR</t>
  </si>
  <si>
    <t>ORP SPLIT - ZENTA I STAN</t>
  </si>
  <si>
    <t>ORP SPLIT - ŽNJAN</t>
  </si>
  <si>
    <t>MEH. RADIONA - KORČULA</t>
  </si>
  <si>
    <t>ORP DUBROVNIK</t>
  </si>
  <si>
    <t>PP DUBROVNK</t>
  </si>
  <si>
    <t>DIREKCIJA SPLIT</t>
  </si>
  <si>
    <t>BAZA STINICE</t>
  </si>
  <si>
    <t>UKUPNO</t>
  </si>
  <si>
    <t>TROŠKOVNIK IMOVINA</t>
  </si>
  <si>
    <t>OSIGURANI RIZICI</t>
  </si>
  <si>
    <t>Svota osiguranja</t>
  </si>
  <si>
    <t>1) Požar i ostale opasnosti (požar, udar groma, eksplozija i implozija (osim nuklearne), ouja, tuča, udar motornog vozila vlastitog i tuđeg, udar plovila vlastitog i tuđeg, pad i udar zračne letjelice i njenih dijelova</t>
  </si>
  <si>
    <t>7(5+6)</t>
  </si>
  <si>
    <t>2) Dopunske opasnosti - Izljev vode iz vodovodnih i kanalizacijskih cijevi</t>
  </si>
  <si>
    <t>3) Dopunska opasnost - Poplave, bujice, visoke vode, oborinske vode i plimni val</t>
  </si>
  <si>
    <t>4) Lom stakla</t>
  </si>
  <si>
    <t>Izo staklo debljine 4+12+4 na adresi Gat Sv. Duje , 175 m2</t>
  </si>
  <si>
    <t>6(4+5)</t>
  </si>
  <si>
    <t>5) Osiguranje loma stroja bez franšize i sa otkupom amortiziranog dijela vrijednosti kod djelomičnih šteta</t>
  </si>
  <si>
    <t>Cjelokupna oprema, strojevi, uređaji aparati, pomorska signalizacija i lučka svjetla</t>
  </si>
  <si>
    <t>Računalna i elektronička  oprema, PC oprema</t>
  </si>
  <si>
    <t>OSIGURANJE PLOVILA</t>
  </si>
  <si>
    <t>OSIGURANJE IMOVINE</t>
  </si>
  <si>
    <t>Obala Lazareta 1, 21000 SPLIT</t>
  </si>
  <si>
    <t>4(3*2)</t>
  </si>
  <si>
    <t>Troškovnik - Plovila</t>
  </si>
  <si>
    <t>M 380</t>
  </si>
  <si>
    <t>10(7+8+9)</t>
  </si>
  <si>
    <t>12 (10+11)</t>
  </si>
  <si>
    <t xml:space="preserve">Godišnja premija osiguranja od odgovornosti ( dragovoljna odgovornost)  u kn </t>
  </si>
  <si>
    <t>PODRUČJE PLOVIDBE</t>
  </si>
  <si>
    <t>J.M</t>
  </si>
  <si>
    <t>POGONSKI MOTOR I AGREGATI</t>
  </si>
  <si>
    <t>DIZEL EL. AGREGATI</t>
  </si>
  <si>
    <t>FAMOS 125 KW, CUMMINS 20-6AH 57 KW</t>
  </si>
  <si>
    <t>VOLOVO7TESU  ADB 32504-D5AT,50K KVA</t>
  </si>
  <si>
    <t>ONAN MDKBP 13,5 KW</t>
  </si>
  <si>
    <t>BETA MARINA BD - 722  9 KW</t>
  </si>
  <si>
    <t>ONAN MDK WB  8 KW</t>
  </si>
  <si>
    <t>ONAN MDK WB  8KW</t>
  </si>
  <si>
    <t>ONAN 7 MDKBL   7 KW</t>
  </si>
  <si>
    <t>ONAN MDK WB    8 KW</t>
  </si>
  <si>
    <t>ONAN MDK WB   8KW</t>
  </si>
  <si>
    <t xml:space="preserve">NAPOMENA: </t>
  </si>
  <si>
    <t>** Vrsta osiguranja:</t>
  </si>
  <si>
    <r>
      <rPr>
        <u/>
        <sz val="11"/>
        <color theme="1"/>
        <rFont val="Calibri"/>
        <family val="2"/>
        <charset val="238"/>
        <scheme val="minor"/>
      </rPr>
      <t>*</t>
    </r>
    <r>
      <rPr>
        <b/>
        <u/>
        <sz val="11"/>
        <color theme="1"/>
        <rFont val="Calibri"/>
        <family val="2"/>
        <charset val="238"/>
        <scheme val="minor"/>
      </rPr>
      <t xml:space="preserve"> </t>
    </r>
    <r>
      <rPr>
        <b/>
        <u/>
        <sz val="12"/>
        <color theme="1"/>
        <rFont val="Calibri"/>
        <family val="2"/>
        <charset val="238"/>
        <scheme val="minor"/>
      </rPr>
      <t>Način osiguranja :</t>
    </r>
    <r>
      <rPr>
        <b/>
        <sz val="11"/>
        <color theme="1"/>
        <rFont val="Calibri"/>
        <family val="2"/>
        <charset val="238"/>
        <scheme val="minor"/>
      </rPr>
      <t xml:space="preserve"> </t>
    </r>
    <r>
      <rPr>
        <sz val="11"/>
        <color theme="1"/>
        <rFont val="Calibri"/>
        <family val="2"/>
        <charset val="238"/>
        <scheme val="minor"/>
      </rPr>
      <t>Ugovorena vrijednost</t>
    </r>
  </si>
  <si>
    <t>2) Odgovornost (obvezna i dragovoljna) za sudar, udar, prema putnicima i posadi, zbog onečišćenja, te troškovi vađenja i uklanjanja podrtine plovila</t>
  </si>
  <si>
    <t>GUMENI ČAMCI SA VANBRODSKIM MOTOROM - 10 KOMADA (Ukupna svota osiguranja 540.000,00 kn)</t>
  </si>
  <si>
    <t>MOTORNI ČAMCI  - 11 KOMADA (Ukupna svota osiguranja 1.426.000,00 kn)</t>
  </si>
  <si>
    <t>ČAMCI NA VESLA - 15 KOMADA (Ukupna svota osiguranja 225.000,00 kn)</t>
  </si>
  <si>
    <t>PLUTAČE SVIJETLEĆE AG BS 41 - 8 KOMADA (Ukupna svota osiguranja 1.344.000,00 kn)</t>
  </si>
  <si>
    <t>PLUTAČE SVIJETLEĆE GREBEN P-24  - 9 KOMADA (Ukupna svota osiguranja 1.512.000,00 kn)</t>
  </si>
  <si>
    <t>PLUTAČE SVIJETLEĆE GREBEN P-17  - 24 KOMADA (Ukupna svota osigutanja 2.630400,00 kn)</t>
  </si>
  <si>
    <t>PLUTAČE SVIJETLEĆE TIDELAND SB 98 P - 6 KOMADA (Ukupna svota osiguranja 432.000,00 kn)</t>
  </si>
  <si>
    <t>PLUTAČE SVIJETLEĆE TIDELAND SB 138 P -14 KOMADA (Ukupna svota osiguranja 2.464.000,00 kn)</t>
  </si>
  <si>
    <t>PLUTAČA SVIJETLEĆA PROTEKTOR - 6 KOMADA (Ukupna svota osiguranja 429.000,00)</t>
  </si>
  <si>
    <t>SVIJETLEĆE PLUTAČE OSTALE - 5 KOMADA (Ukupna svota osiguranja 455.000,00 kn)</t>
  </si>
  <si>
    <t>SVIJETLEĆA PLUTAČA (svijetleća oznaka zglobno elastična) TIP PLOVPUT 1 - 13 KOMADA (Ukupna svota osiguranja 650.000,00 kn)</t>
  </si>
  <si>
    <t>SIGNALNE PLUTAČE GREBEN P17 - 10 KOMADA (Ukupna svota osiguranja 920.000,00 kn)</t>
  </si>
  <si>
    <t>SIGNALNA PLUTAČA TIP PLOVPUT 1 - 7 KOMADA (Ukupna svota osiguranja 280.000,00 kn)</t>
  </si>
  <si>
    <t>SIGNALNA PLUTAČA  - OSTALE - 14 KOMADA (Ukupna svota osiguranja 616.000,00 kn)</t>
  </si>
  <si>
    <t>,</t>
  </si>
  <si>
    <t>1)Puno kasko osiguranje za brodove, brodice, čamce, plutače svijetleće, signalne i ostale, uključujući lom i kvar stroja, osovina vijaka i drugih naprava i uređaja na brodu, brodici čamcima svijetlećim i signalnim plutačama nastalih tijekom pogona i bez vanjskog;  utjecaja (pogonske štete) ; *Za svijetleće plutače i Signalne plutače proširenje pokrića i za štete nastale  udarom  vlastitog ili nepoznatog plovila</t>
  </si>
  <si>
    <t>PREMIJA SVEUKUPNO</t>
  </si>
  <si>
    <t>Godišnja premija osiguranja od odgovornosti (obavezna )  u kn / Limit pokrića 3.500.000,00</t>
  </si>
  <si>
    <t>NAPOMENA</t>
  </si>
  <si>
    <t>1) Kombinirano kolektivno osiguranje zaposlenika od posljedica nesretnog slučaja</t>
  </si>
  <si>
    <t xml:space="preserve"> svi zaposlenici prema službenoj evidenciji osiguranika</t>
  </si>
  <si>
    <t>osigurateljno pokriće 24 h</t>
  </si>
  <si>
    <t>2) Osiguranje vozača i putnika u motornom vozilu od posljedica nesretnog slučaja</t>
  </si>
  <si>
    <t>Korisnici za slučaj smrti zakonski nasljednici</t>
  </si>
  <si>
    <t xml:space="preserve"> Troškovnik osiguranja osoba od posljedica nesretnog slučaja </t>
  </si>
  <si>
    <t xml:space="preserve"> Troškovnik osiguranja vozila od  automobilskog kaska</t>
  </si>
  <si>
    <t>Osiguranje od automobilskog kaska - AK</t>
  </si>
  <si>
    <t xml:space="preserve"> Troškovnik osiguranja automobilske odgovornosti</t>
  </si>
  <si>
    <t>Osiguranje od automobilske odgovornosti - AO</t>
  </si>
  <si>
    <t>Prema Uvjetima za obvezno osiguranje od automobilske odgovornosti</t>
  </si>
  <si>
    <t>korisnik u slučaju smrt - zakonski nasljednik</t>
  </si>
  <si>
    <t>3) Osiguranje osoba od posljedica nesretnog slučaja - nezgoda putnika u javnom prometu - na brodovima i brodicama</t>
  </si>
  <si>
    <t xml:space="preserve">NAPOMENA:
</t>
  </si>
  <si>
    <t>NAPOMENA:</t>
  </si>
  <si>
    <t>*20% od SO za automacko pokriće novonabavljenih osnovnih sredstava i ulaganja</t>
  </si>
  <si>
    <t>** 5% od SO za automacko pokriće novonabavljenih osnovnih sredstava i ulaganja bez plaćanja dodatne premije</t>
  </si>
  <si>
    <t>*** Način osiguranja: Nova nabavna vrijednost</t>
  </si>
  <si>
    <t>**** Osigurani rizici:</t>
  </si>
  <si>
    <r>
      <rPr>
        <b/>
        <u/>
        <sz val="11"/>
        <color theme="1"/>
        <rFont val="Calibri"/>
        <family val="2"/>
        <charset val="238"/>
        <scheme val="minor"/>
      </rPr>
      <t>Osnovne požarne opasnosti</t>
    </r>
    <r>
      <rPr>
        <sz val="11"/>
        <color theme="1"/>
        <rFont val="Calibri"/>
        <family val="2"/>
        <charset val="238"/>
        <scheme val="minor"/>
      </rPr>
      <t xml:space="preserve"> (požar, udar groma direktni i indirektni, eksplozija i impulzija (osim nuklearne), oluja, tuča, udar motornog vozila vlastitog i tuđeg, udar plovila vlastitog ili tuđeg, pad i udar zračne letjelice i njezinih dijelova</t>
    </r>
  </si>
  <si>
    <t>1) Požar i ostale opasnosti (požar, udar groma direktni indirektni, eksplozija i implozija (osim nuklearne), ouja, tuča, udar motornog vozila vlastitog i tuđeg, udar plovila vlastitog i tuđeg, pad i udar zračne letjelice i njenih dijelova</t>
  </si>
  <si>
    <t>Izljev vode iz vodovodnih i kanalizacijskih cijev</t>
  </si>
  <si>
    <t xml:space="preserve"> Izljev vode - osiguratelj snosi naknadu štete za osiguranu imovinu koja se uništi, ošteti ili nestane zbog izljeva vode iz vodovodnih i kanalizacijskih cijevi kao i uređaja za grijanje toplom vodom i na parno grijanje te drugih uređaja i aparata koji su priključeni na vodovodnu mrežu. Osiguranjem su obuhvaćeni troškovi servisera, pronalaska mjesta nastanka osiguranog slučaja, troškovi sanacije nastale štete (uključio cijevni sustavi te popločavanje, postavljanje parketa, bojanje zidova i sl.) neće biti ograničena samo na oštećenu površinu već će ista obuhvatiti sanaciju logične cjeline uključujući kompletne popratne radove na cijevi (zatvaranje iskopanih površina te vraćanje mjesta štete u prvobitno stanje) ako je šteta na cijevima nastala uslijed osiguranih opasnosti i rizika loma te njihovih. Posljedična štete – istjecanje i gubitak vode, odnosno bilo kojeg drugog medija, nastala kao posljedica pucanja vodovodnih i sl. cijevi nadoknadiva je u maksimalnom iznosu od 5.000,00 kn po štetnom događaju.
Pod vodovodne cijevi koje su sastavni dio građevine koja se osigurava  podrazumijevaju se cijevi do glavnog vodomjera za građevinu, bez obzira na njegovu udaljenost od građevine. Pod odvodne kanalizacijske cijevi koje su sastavni dio građevine koja se osigurava podrazumijevaju se cijevi do posljednjeg šahta prije priključka na javnu kanalizaciju uključivši i njega, odnosno do mjesta priključka kanalizacijske cijevi na septičku jamu.
</t>
  </si>
  <si>
    <t>Poplave, bujice, visoke vode, oborinske vode, plimni val</t>
  </si>
  <si>
    <t>Lom stakla</t>
  </si>
  <si>
    <r>
      <rPr>
        <sz val="11"/>
        <rFont val="Calibri"/>
        <family val="2"/>
        <charset val="238"/>
        <scheme val="minor"/>
      </rPr>
      <t>Lom stakla - pod lomom stakla</t>
    </r>
    <r>
      <rPr>
        <sz val="11"/>
        <color theme="1"/>
        <rFont val="Calibri"/>
        <family val="2"/>
        <charset val="238"/>
        <scheme val="minor"/>
      </rPr>
      <t xml:space="preserve"> podrazumijeva uništenje ili oštećenje staklene površine (bilo koje vrste uključujući i izo stakla), svjetlećih reklama, neonskih cijevi (sa svim pripadajućim uređajima) i natpisa, natpisa i ukrasa izrađenih na osiguranim staklima, slikama, natpisima i ukrasima, ako je šteta prouzrokovana od istog štetnog događaja, kao i štetu na samoj osiguranoj stvari na kojoj se nalazi natpis, slika ili ukras, mramornih ploča i umjetnog kamena na stolovima, pultovima i regalima, sanitarne keramike (umivaonici, zahodske školjke i dr.), uličnih zrcala (za reguliranje prometa), staklenih fasada, pregrada, stajališta, kulturnih, neonskih i ostalih svjetlećih cijevi, nastao ostvarivanjem bilo kojeg rizika koje su izložene osigurane stvari. Uključena su također protuprovalna, neprobojna ili savijena (zakrivljena) stakla, automatska vrata s mehanizmima.</t>
    </r>
  </si>
  <si>
    <t>Lom stroja</t>
  </si>
  <si>
    <t>Osiguranje strojeva od loma bez franšize i sa otkupom amortiziranog dijela vrijednosti kod djelomičnih šteta</t>
  </si>
  <si>
    <t>Franšiza 0,5 % od pojedinačnih osiguranih svotapo štetnom događaju sukladno tehničkim podacima</t>
  </si>
  <si>
    <t>2 X CUMMIS KTA (445 kw)</t>
  </si>
  <si>
    <t>190 kVa svaki 3x400V 50Hz; 80kVa, 3x400V, 50Hz</t>
  </si>
  <si>
    <t>446.000,00 i 401.000,00</t>
  </si>
  <si>
    <t>J.M/Međunarodne vode</t>
  </si>
  <si>
    <t>4) Lučki rizik 12 mjeseci ( plovila od red. Br.1 do 15)</t>
  </si>
  <si>
    <t>3) Obvezno osiguranje vlasnika odnosno korisnika brodice ili jahte od odgovornosti za štete nanesene trćim osobama za sljededeća plovila:  re.br.1 m/b SVJETIONIK (261 KW); re.br. 2 m/b SVILAJA (373 KW); re.br 3 SAID (129 KW); re.br.4 m/b PLOVPUT SPLIT re.br. 5 -11 PLOVPUT 1,2,3,4,5,6,7 (305KW); re.br. 12 SIKAVAC 18 PL (209 kW); re.br. 27 29 PL i re.br.28 MR 380  1010 ST</t>
  </si>
  <si>
    <t>3) Obvezno osiguranje vlasnika odnosno korisnika brodice ili jahte od odgovornosti za štete nanesene trćim osobama za sljededeća plovila:  re.br.1 m/b SVJETIONIK (261 KW); re.br. 2 m/b SVILAJA (373 KW); re.br 3 SAID (129 KW); re.br. 5 -11 PLOVPUT 1,2,3,4,5,6,7 (305KW); re.br. 12 SIKAVAC 18 PL (209 kW);re.br. 27. 29 PL i re.br.28. MR 380  1010 ST</t>
  </si>
  <si>
    <t>Osiguranici - Putnici/članovi  posade na motornim brodovima (m/b Svilaja - 11 putnika, m/b Plovput Split - 14 putnika, putnici na brodicama Plovput 1,2,3 - po 10 putnika, Plovput 4,5,6,7 - po 12 putnika), ukupno 103 putnika</t>
  </si>
  <si>
    <r>
      <rPr>
        <b/>
        <u/>
        <sz val="11"/>
        <color theme="1"/>
        <rFont val="Calibri"/>
        <family val="2"/>
        <charset val="238"/>
        <scheme val="minor"/>
      </rPr>
      <t>Dopundke opasnosti</t>
    </r>
    <r>
      <rPr>
        <sz val="11"/>
        <color theme="1"/>
        <rFont val="Calibri"/>
        <family val="2"/>
        <charset val="238"/>
        <scheme val="minor"/>
      </rPr>
      <t xml:space="preserve"> </t>
    </r>
  </si>
  <si>
    <t>ST9818</t>
  </si>
  <si>
    <t>BMW 318 D</t>
  </si>
  <si>
    <t>Uključeno puno kasko osiguranje svih rizika  "AR", bez primjene franšize za krađu, bez franšize kod šteta</t>
  </si>
  <si>
    <t>Rekapitulacija - Troškovnik ZBIRNO</t>
  </si>
  <si>
    <t>OSIGURANJE VOZILA (AO + AK)</t>
  </si>
  <si>
    <t>Djelatnost: 063221</t>
  </si>
  <si>
    <r>
      <t xml:space="preserve">PLOVPUT D.O.O. </t>
    </r>
    <r>
      <rPr>
        <b/>
        <sz val="9"/>
        <color rgb="FF000000"/>
        <rFont val="Arial"/>
        <family val="2"/>
        <charset val="238"/>
      </rPr>
      <t>Trgovačko društvo sa ograničenom odgovornošću za održavanje pomorskih plovnih puteva i radijske službe</t>
    </r>
  </si>
  <si>
    <t>ST9818M</t>
  </si>
  <si>
    <t>ST7789P</t>
  </si>
  <si>
    <t>03.09.2021.</t>
  </si>
  <si>
    <t>VW CADDY MAXI FURGON</t>
  </si>
  <si>
    <t>WV1ZZZ2KZKX138758</t>
  </si>
  <si>
    <t>VW CADDY MAXY FURGON</t>
  </si>
  <si>
    <t>WBA8C3104JA815210</t>
  </si>
  <si>
    <t>Broj zaposlenih na 01.02.2021.</t>
  </si>
  <si>
    <t>ukupan broj osiguranika 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</si>
</sst>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0.00\ &quot;kn&quot;;[Red]\-#,##0.00\ &quot;kn&quot;"/>
    <numFmt numFmtId="44" formatCode="_-* #,##0.00\ &quot;kn&quot;_-;\-* #,##0.00\ &quot;kn&quot;_-;_-* &quot;-&quot;??\ &quot;kn&quot;_-;_-@_-"/>
    <numFmt numFmtId="164" formatCode="_-* #,##0.00\ _k_n_-;\-* #,##0.00\ _k_n_-;_-* &quot;-&quot;??\ _k_n_-;_-@_-"/>
    <numFmt numFmtId="165" formatCode="#,##0.00\ &quot;kn&quot;"/>
    <numFmt numFmtId="166" formatCode=";;;"/>
    <numFmt numFmtId="167" formatCode="d/m/;@"/>
    <numFmt numFmtId="168" formatCode="_-* #,##0.00_K_n_-;\-* #,##0.00_K_n_-;_-* &quot;-&quot;??_K_n_-;_-@_-"/>
    <numFmt numFmtId="169" formatCode="_-* #,##0.00\ [$kn-41A]_-;\-* #,##0.00\ [$kn-41A]_-;_-* &quot;-&quot;??\ [$kn-41A]_-;_-@_-"/>
  </numFmts>
  <fonts count="73">
    <font>
      <sz val="11"/>
      <color theme="1"/>
      <name val="Calibri"/>
      <family val="2"/>
      <charset val="238"/>
      <scheme val="minor"/>
    </font>
    <font>
      <sz val="10"/>
      <name val="Arial"/>
      <family val="2"/>
      <charset val="238"/>
    </font>
    <font>
      <sz val="10"/>
      <name val="Arial CE"/>
      <charset val="238"/>
    </font>
    <font>
      <sz val="11"/>
      <color indexed="8"/>
      <name val="Calibri"/>
      <family val="2"/>
      <charset val="238"/>
    </font>
    <font>
      <sz val="10"/>
      <name val="Arial Narrow"/>
      <family val="2"/>
      <charset val="238"/>
    </font>
    <font>
      <b/>
      <sz val="15"/>
      <color theme="3"/>
      <name val="Times New Roman"/>
      <family val="2"/>
      <charset val="238"/>
    </font>
    <font>
      <b/>
      <sz val="12"/>
      <name val="Calibri"/>
      <family val="2"/>
      <charset val="238"/>
      <scheme val="minor"/>
    </font>
    <font>
      <sz val="10"/>
      <color theme="1"/>
      <name val="Calibri"/>
      <family val="2"/>
      <charset val="238"/>
      <scheme val="minor"/>
    </font>
    <font>
      <b/>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sz val="9"/>
      <color theme="1"/>
      <name val="Calibri"/>
      <family val="2"/>
      <charset val="238"/>
      <scheme val="minor"/>
    </font>
    <font>
      <sz val="8"/>
      <color theme="1"/>
      <name val="Calibri"/>
      <family val="2"/>
      <charset val="238"/>
      <scheme val="minor"/>
    </font>
    <font>
      <sz val="9"/>
      <name val="Calibri"/>
      <family val="2"/>
      <charset val="238"/>
      <scheme val="minor"/>
    </font>
    <font>
      <b/>
      <sz val="9"/>
      <name val="Calibri"/>
      <family val="2"/>
      <charset val="238"/>
      <scheme val="minor"/>
    </font>
    <font>
      <sz val="10"/>
      <color rgb="FF000000"/>
      <name val="Arial"/>
      <family val="2"/>
      <charset val="238"/>
    </font>
    <font>
      <sz val="10"/>
      <color theme="1"/>
      <name val="Arial"/>
      <family val="2"/>
      <charset val="238"/>
    </font>
    <font>
      <sz val="8"/>
      <name val="Arial"/>
      <family val="2"/>
      <charset val="238"/>
    </font>
    <font>
      <b/>
      <sz val="9"/>
      <color rgb="FF000000"/>
      <name val="Calibri"/>
      <family val="2"/>
      <charset val="238"/>
      <scheme val="minor"/>
    </font>
    <font>
      <sz val="8"/>
      <color rgb="FF000000"/>
      <name val="Calibri"/>
      <family val="2"/>
      <charset val="238"/>
      <scheme val="minor"/>
    </font>
    <font>
      <sz val="8"/>
      <name val="Calibri"/>
      <family val="2"/>
      <charset val="238"/>
      <scheme val="minor"/>
    </font>
    <font>
      <b/>
      <sz val="8"/>
      <name val="Calibri"/>
      <family val="2"/>
      <charset val="238"/>
      <scheme val="minor"/>
    </font>
    <font>
      <i/>
      <sz val="8"/>
      <color rgb="FF000000"/>
      <name val="Calibri"/>
      <family val="2"/>
      <charset val="238"/>
      <scheme val="minor"/>
    </font>
    <font>
      <i/>
      <sz val="8"/>
      <color theme="1"/>
      <name val="Calibri"/>
      <family val="2"/>
      <charset val="238"/>
      <scheme val="minor"/>
    </font>
    <font>
      <sz val="11"/>
      <name val="Calibri"/>
      <family val="2"/>
      <charset val="238"/>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b/>
      <sz val="12"/>
      <name val="Arial"/>
      <family val="2"/>
      <charset val="238"/>
    </font>
    <font>
      <b/>
      <sz val="10"/>
      <name val="Calibri"/>
      <family val="2"/>
      <charset val="238"/>
    </font>
    <font>
      <sz val="10"/>
      <name val="Calibri"/>
      <family val="2"/>
      <charset val="238"/>
    </font>
    <font>
      <sz val="8"/>
      <name val="Calibri"/>
      <family val="2"/>
      <charset val="238"/>
    </font>
    <font>
      <b/>
      <sz val="14"/>
      <color theme="1"/>
      <name val="Calibri"/>
      <family val="2"/>
      <charset val="238"/>
      <scheme val="minor"/>
    </font>
    <font>
      <b/>
      <sz val="16"/>
      <color theme="1"/>
      <name val="Calibri"/>
      <family val="2"/>
      <charset val="238"/>
      <scheme val="minor"/>
    </font>
    <font>
      <b/>
      <u/>
      <sz val="11"/>
      <color theme="1"/>
      <name val="Calibri"/>
      <family val="2"/>
      <charset val="238"/>
      <scheme val="minor"/>
    </font>
    <font>
      <b/>
      <u/>
      <sz val="14"/>
      <color rgb="FF000000"/>
      <name val="Arial"/>
      <family val="2"/>
      <charset val="238"/>
    </font>
    <font>
      <b/>
      <sz val="12"/>
      <color rgb="FF000000"/>
      <name val="Arial"/>
      <family val="2"/>
      <charset val="238"/>
    </font>
    <font>
      <sz val="12"/>
      <color rgb="FF000000"/>
      <name val="Arial"/>
      <family val="2"/>
      <charset val="238"/>
    </font>
    <font>
      <b/>
      <u/>
      <sz val="12"/>
      <name val="Arial"/>
      <family val="2"/>
      <charset val="238"/>
    </font>
    <font>
      <u/>
      <sz val="11"/>
      <color theme="1"/>
      <name val="Calibri"/>
      <family val="2"/>
      <charset val="238"/>
      <scheme val="minor"/>
    </font>
    <font>
      <b/>
      <u/>
      <sz val="12"/>
      <color theme="1"/>
      <name val="Calibri"/>
      <family val="2"/>
      <charset val="238"/>
      <scheme val="minor"/>
    </font>
    <font>
      <b/>
      <sz val="10"/>
      <name val="Arial"/>
      <family val="2"/>
      <charset val="238"/>
    </font>
    <font>
      <b/>
      <u/>
      <sz val="10"/>
      <name val="Arial"/>
      <family val="2"/>
      <charset val="238"/>
    </font>
    <font>
      <b/>
      <u/>
      <sz val="14"/>
      <name val="Calibri"/>
      <family val="2"/>
      <charset val="238"/>
      <scheme val="minor"/>
    </font>
    <font>
      <b/>
      <u/>
      <sz val="14"/>
      <color theme="1"/>
      <name val="Calibri"/>
      <family val="2"/>
      <charset val="238"/>
      <scheme val="minor"/>
    </font>
    <font>
      <sz val="12"/>
      <color theme="1"/>
      <name val="Calibri"/>
      <family val="2"/>
      <charset val="238"/>
      <scheme val="minor"/>
    </font>
    <font>
      <b/>
      <u/>
      <sz val="8"/>
      <color theme="1"/>
      <name val="Calibri"/>
      <family val="2"/>
      <charset val="238"/>
      <scheme val="minor"/>
    </font>
    <font>
      <sz val="10"/>
      <name val="Arial"/>
      <charset val="238"/>
    </font>
    <font>
      <sz val="10"/>
      <name val="H-rim"/>
      <charset val="238"/>
    </font>
    <font>
      <sz val="10"/>
      <name val="Arial"/>
      <family val="2"/>
    </font>
    <font>
      <sz val="10"/>
      <color indexed="0"/>
      <name val="Arial"/>
    </font>
    <font>
      <sz val="10"/>
      <color indexed="0"/>
      <name val="Arial"/>
      <family val="2"/>
      <charset val="238"/>
    </font>
    <font>
      <b/>
      <sz val="14"/>
      <name val="Calibri"/>
      <family val="2"/>
      <charset val="238"/>
      <scheme val="minor"/>
    </font>
    <font>
      <b/>
      <sz val="9"/>
      <color rgb="FF000000"/>
      <name val="Arial"/>
      <family val="2"/>
      <charset val="238"/>
    </font>
  </fonts>
  <fills count="4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26"/>
        <bgColor indexed="64"/>
      </patternFill>
    </fill>
    <fill>
      <patternFill patternType="solid">
        <fgColor theme="3" tint="0.79998168889431442"/>
        <bgColor indexed="64"/>
      </patternFill>
    </fill>
    <fill>
      <patternFill patternType="solid">
        <fgColor theme="9" tint="0.39997558519241921"/>
        <bgColor indexed="64"/>
      </patternFill>
    </fill>
  </fills>
  <borders count="72">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medium">
        <color indexed="64"/>
      </left>
      <right style="thin">
        <color rgb="FF000000"/>
      </right>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style="thin">
        <color rgb="FF000000"/>
      </right>
      <top/>
      <bottom style="thin">
        <color indexed="64"/>
      </bottom>
      <diagonal/>
    </border>
    <border>
      <left style="medium">
        <color indexed="64"/>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bottom/>
      <diagonal/>
    </border>
    <border>
      <left style="thin">
        <color indexed="64"/>
      </left>
      <right style="thin">
        <color rgb="FF000000"/>
      </right>
      <top style="thin">
        <color indexed="64"/>
      </top>
      <bottom style="thin">
        <color indexed="64"/>
      </bottom>
      <diagonal/>
    </border>
  </borders>
  <cellStyleXfs count="62">
    <xf numFmtId="0" fontId="0" fillId="0" borderId="0"/>
    <xf numFmtId="0" fontId="5" fillId="0" borderId="10" applyNumberFormat="0" applyFill="0" applyAlignment="0" applyProtection="0"/>
    <xf numFmtId="0" fontId="1" fillId="0" borderId="0"/>
    <xf numFmtId="0" fontId="4" fillId="0" borderId="0"/>
    <xf numFmtId="0" fontId="3" fillId="0" borderId="0"/>
    <xf numFmtId="0" fontId="2" fillId="0" borderId="0"/>
    <xf numFmtId="0" fontId="1" fillId="0" borderId="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38"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9"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6" borderId="0" applyNumberFormat="0" applyBorder="0" applyAlignment="0" applyProtection="0"/>
    <xf numFmtId="0" fontId="28" fillId="10" borderId="0" applyNumberFormat="0" applyBorder="0" applyAlignment="0" applyProtection="0"/>
    <xf numFmtId="0" fontId="29" fillId="13" borderId="49" applyNumberFormat="0" applyAlignment="0" applyProtection="0"/>
    <xf numFmtId="0" fontId="30" fillId="14" borderId="52" applyNumberFormat="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0" borderId="10" applyNumberFormat="0" applyFill="0" applyAlignment="0" applyProtection="0"/>
    <xf numFmtId="0" fontId="34" fillId="0" borderId="47" applyNumberFormat="0" applyFill="0" applyAlignment="0" applyProtection="0"/>
    <xf numFmtId="0" fontId="35" fillId="0" borderId="48" applyNumberFormat="0" applyFill="0" applyAlignment="0" applyProtection="0"/>
    <xf numFmtId="0" fontId="35" fillId="0" borderId="0" applyNumberFormat="0" applyFill="0" applyBorder="0" applyAlignment="0" applyProtection="0"/>
    <xf numFmtId="0" fontId="36" fillId="12" borderId="49" applyNumberFormat="0" applyAlignment="0" applyProtection="0"/>
    <xf numFmtId="0" fontId="37" fillId="0" borderId="51" applyNumberFormat="0" applyFill="0" applyAlignment="0" applyProtection="0"/>
    <xf numFmtId="0" fontId="38" fillId="11" borderId="0" applyNumberFormat="0" applyBorder="0" applyAlignment="0" applyProtection="0"/>
    <xf numFmtId="0" fontId="26" fillId="15" borderId="53" applyNumberFormat="0" applyFont="0" applyAlignment="0" applyProtection="0"/>
    <xf numFmtId="0" fontId="39" fillId="13" borderId="50" applyNumberFormat="0" applyAlignment="0" applyProtection="0"/>
    <xf numFmtId="0" fontId="40" fillId="0" borderId="0" applyNumberFormat="0" applyFill="0" applyBorder="0" applyAlignment="0" applyProtection="0"/>
    <xf numFmtId="0" fontId="41" fillId="0" borderId="54" applyNumberFormat="0" applyFill="0" applyAlignment="0" applyProtection="0"/>
    <xf numFmtId="0" fontId="42" fillId="0" borderId="0" applyNumberFormat="0" applyFill="0" applyBorder="0" applyAlignment="0" applyProtection="0"/>
    <xf numFmtId="164" fontId="3" fillId="0" borderId="0" applyFont="0" applyFill="0" applyBorder="0" applyAlignment="0" applyProtection="0"/>
    <xf numFmtId="0" fontId="1" fillId="0" borderId="0">
      <alignment wrapText="1"/>
    </xf>
    <xf numFmtId="168" fontId="1" fillId="0" borderId="0" applyFont="0" applyFill="0" applyBorder="0" applyAlignment="0" applyProtection="0"/>
    <xf numFmtId="9" fontId="43" fillId="0" borderId="0" applyFont="0" applyFill="0" applyBorder="0" applyAlignment="0" applyProtection="0"/>
    <xf numFmtId="0" fontId="66" fillId="0" borderId="0"/>
    <xf numFmtId="44" fontId="3" fillId="0" borderId="0" applyFont="0" applyFill="0" applyBorder="0" applyAlignment="0" applyProtection="0"/>
    <xf numFmtId="0" fontId="43" fillId="0" borderId="0"/>
    <xf numFmtId="0" fontId="67" fillId="0" borderId="0"/>
    <xf numFmtId="0" fontId="68" fillId="0" borderId="0"/>
    <xf numFmtId="9" fontId="68" fillId="0" borderId="0" applyFont="0" applyFill="0" applyBorder="0" applyAlignment="0" applyProtection="0"/>
    <xf numFmtId="0" fontId="43" fillId="0" borderId="0"/>
    <xf numFmtId="0" fontId="69" fillId="0" borderId="0" applyNumberFormat="0" applyFont="0">
      <alignment horizontal="left" vertical="top" justifyLastLine="1"/>
      <protection locked="0"/>
    </xf>
    <xf numFmtId="0" fontId="1" fillId="0" borderId="0"/>
    <xf numFmtId="0" fontId="70" fillId="0" borderId="0" applyNumberFormat="0" applyFont="0">
      <alignment horizontal="left" vertical="top" justifyLastLine="1"/>
      <protection locked="0"/>
    </xf>
  </cellStyleXfs>
  <cellXfs count="386">
    <xf numFmtId="0" fontId="0" fillId="0" borderId="0" xfId="0"/>
    <xf numFmtId="0" fontId="0" fillId="0" borderId="0" xfId="0" applyFont="1"/>
    <xf numFmtId="0" fontId="0" fillId="0" borderId="0" xfId="0" applyFont="1" applyAlignment="1">
      <alignment horizontal="justify" vertical="center"/>
    </xf>
    <xf numFmtId="0" fontId="6" fillId="0" borderId="0" xfId="3" applyFont="1" applyAlignment="1" applyProtection="1">
      <alignment horizontal="left" vertical="center"/>
    </xf>
    <xf numFmtId="165" fontId="0" fillId="0" borderId="0" xfId="0" applyNumberFormat="1" applyFont="1" applyAlignment="1">
      <alignment horizontal="center" vertical="center"/>
    </xf>
    <xf numFmtId="0" fontId="7" fillId="0" borderId="0" xfId="0" applyFont="1" applyAlignment="1">
      <alignment horizontal="center"/>
    </xf>
    <xf numFmtId="165" fontId="7" fillId="0" borderId="0" xfId="0" applyNumberFormat="1" applyFont="1" applyAlignment="1">
      <alignment horizontal="center" vertical="center"/>
    </xf>
    <xf numFmtId="0" fontId="7" fillId="2" borderId="1" xfId="0" applyFont="1" applyFill="1" applyBorder="1"/>
    <xf numFmtId="0" fontId="9" fillId="3" borderId="0" xfId="0" applyNumberFormat="1" applyFont="1" applyFill="1" applyAlignment="1" applyProtection="1"/>
    <xf numFmtId="0" fontId="17" fillId="0" borderId="0" xfId="0" applyFont="1"/>
    <xf numFmtId="0" fontId="16" fillId="0" borderId="0" xfId="0" applyFont="1" applyAlignment="1">
      <alignment vertical="center"/>
    </xf>
    <xf numFmtId="0" fontId="15" fillId="0" borderId="0" xfId="3" applyFont="1" applyAlignment="1" applyProtection="1">
      <alignment horizontal="left" vertical="center"/>
    </xf>
    <xf numFmtId="0" fontId="15" fillId="0" borderId="0" xfId="3" applyFont="1" applyAlignment="1" applyProtection="1">
      <alignment horizontal="center" vertical="center"/>
    </xf>
    <xf numFmtId="0" fontId="15" fillId="0" borderId="0" xfId="3" applyNumberFormat="1" applyFont="1" applyAlignment="1" applyProtection="1">
      <alignment horizontal="center" vertical="center"/>
    </xf>
    <xf numFmtId="4" fontId="14" fillId="0" borderId="0" xfId="3" applyNumberFormat="1" applyFont="1" applyProtection="1"/>
    <xf numFmtId="0" fontId="18" fillId="0" borderId="0" xfId="3" applyFont="1" applyProtection="1"/>
    <xf numFmtId="0" fontId="14" fillId="0" borderId="0" xfId="3" applyFont="1" applyProtection="1"/>
    <xf numFmtId="0" fontId="14" fillId="0" borderId="0" xfId="3" applyNumberFormat="1" applyFont="1" applyProtection="1"/>
    <xf numFmtId="4" fontId="14" fillId="4" borderId="7" xfId="3" applyNumberFormat="1" applyFont="1" applyFill="1" applyBorder="1" applyProtection="1"/>
    <xf numFmtId="166" fontId="14" fillId="4" borderId="7" xfId="3" applyNumberFormat="1" applyFont="1" applyFill="1" applyBorder="1" applyProtection="1"/>
    <xf numFmtId="0" fontId="14" fillId="4" borderId="7" xfId="3" applyNumberFormat="1" applyFont="1" applyFill="1" applyBorder="1" applyProtection="1"/>
    <xf numFmtId="0" fontId="14" fillId="4" borderId="7" xfId="3" applyFont="1" applyFill="1" applyBorder="1" applyProtection="1"/>
    <xf numFmtId="0" fontId="14" fillId="4" borderId="27" xfId="3" applyFont="1" applyFill="1" applyBorder="1" applyProtection="1"/>
    <xf numFmtId="0" fontId="14" fillId="0" borderId="0" xfId="3" quotePrefix="1" applyFont="1" applyBorder="1" applyAlignment="1" applyProtection="1">
      <alignment horizontal="left" indent="1"/>
    </xf>
    <xf numFmtId="4" fontId="14" fillId="0" borderId="16" xfId="3" applyNumberFormat="1" applyFont="1" applyBorder="1" applyProtection="1"/>
    <xf numFmtId="4" fontId="14" fillId="5" borderId="27" xfId="3" applyNumberFormat="1" applyFont="1" applyFill="1" applyBorder="1" applyProtection="1">
      <protection locked="0"/>
    </xf>
    <xf numFmtId="4" fontId="18" fillId="0" borderId="0" xfId="3" applyNumberFormat="1" applyFont="1" applyProtection="1"/>
    <xf numFmtId="0" fontId="14" fillId="0" borderId="12" xfId="3" quotePrefix="1" applyFont="1" applyBorder="1" applyAlignment="1" applyProtection="1">
      <alignment horizontal="left" indent="1"/>
    </xf>
    <xf numFmtId="4" fontId="14" fillId="0" borderId="13" xfId="3" applyNumberFormat="1" applyFont="1" applyBorder="1" applyProtection="1"/>
    <xf numFmtId="0" fontId="14" fillId="0" borderId="15" xfId="3" quotePrefix="1" applyFont="1" applyBorder="1" applyAlignment="1" applyProtection="1">
      <alignment horizontal="left" indent="1"/>
    </xf>
    <xf numFmtId="4" fontId="14" fillId="0" borderId="34" xfId="3" applyNumberFormat="1" applyFont="1" applyBorder="1" applyProtection="1"/>
    <xf numFmtId="0" fontId="14" fillId="0" borderId="15" xfId="3" quotePrefix="1" applyFont="1" applyBorder="1" applyAlignment="1" applyProtection="1">
      <alignment horizontal="left" wrapText="1" indent="1"/>
    </xf>
    <xf numFmtId="0" fontId="14" fillId="0" borderId="34" xfId="3" applyNumberFormat="1" applyFont="1" applyFill="1" applyBorder="1" applyProtection="1"/>
    <xf numFmtId="0" fontId="14" fillId="3" borderId="0" xfId="3" applyFont="1" applyFill="1" applyProtection="1"/>
    <xf numFmtId="0" fontId="14" fillId="3" borderId="0" xfId="3" applyNumberFormat="1" applyFont="1" applyFill="1" applyProtection="1"/>
    <xf numFmtId="0" fontId="18" fillId="3" borderId="0" xfId="3" applyFont="1" applyFill="1" applyProtection="1"/>
    <xf numFmtId="0" fontId="18" fillId="3" borderId="0" xfId="3" applyNumberFormat="1" applyFont="1" applyFill="1" applyProtection="1"/>
    <xf numFmtId="0" fontId="18" fillId="0" borderId="0" xfId="3" applyNumberFormat="1" applyFont="1" applyProtection="1"/>
    <xf numFmtId="0" fontId="18" fillId="0" borderId="0" xfId="3" applyFont="1" applyFill="1" applyProtection="1"/>
    <xf numFmtId="0" fontId="13" fillId="8" borderId="0" xfId="0" applyFont="1" applyFill="1" applyBorder="1"/>
    <xf numFmtId="0" fontId="13" fillId="8" borderId="0" xfId="0" applyFont="1" applyFill="1" applyBorder="1" applyAlignment="1">
      <alignment horizontal="center"/>
    </xf>
    <xf numFmtId="0" fontId="13" fillId="8" borderId="0" xfId="0" applyFont="1" applyFill="1" applyAlignment="1">
      <alignment vertical="center"/>
    </xf>
    <xf numFmtId="0" fontId="21" fillId="3" borderId="38" xfId="0" applyFont="1" applyFill="1" applyBorder="1" applyAlignment="1">
      <alignment horizontal="center" wrapText="1"/>
    </xf>
    <xf numFmtId="0" fontId="21" fillId="8" borderId="40" xfId="0" applyFont="1" applyFill="1" applyBorder="1" applyAlignment="1">
      <alignment horizontal="center" wrapText="1"/>
    </xf>
    <xf numFmtId="0" fontId="21" fillId="8" borderId="0" xfId="0" applyFont="1" applyFill="1" applyAlignment="1"/>
    <xf numFmtId="0" fontId="21" fillId="3" borderId="41" xfId="0" applyFont="1" applyFill="1" applyBorder="1" applyAlignment="1">
      <alignment horizontal="center" wrapText="1"/>
    </xf>
    <xf numFmtId="0" fontId="21" fillId="3" borderId="0" xfId="0" applyFont="1" applyFill="1" applyAlignment="1"/>
    <xf numFmtId="0" fontId="13" fillId="8" borderId="0" xfId="0" applyFont="1" applyFill="1" applyAlignment="1"/>
    <xf numFmtId="0" fontId="13" fillId="8" borderId="0" xfId="0" applyFont="1" applyFill="1"/>
    <xf numFmtId="0" fontId="13" fillId="8" borderId="0" xfId="0" applyFont="1" applyFill="1" applyAlignment="1">
      <alignment horizontal="center"/>
    </xf>
    <xf numFmtId="0" fontId="13" fillId="8" borderId="0" xfId="0" applyFont="1" applyFill="1" applyBorder="1" applyProtection="1"/>
    <xf numFmtId="0" fontId="13" fillId="8" borderId="0" xfId="0" applyFont="1" applyFill="1" applyBorder="1" applyAlignment="1" applyProtection="1">
      <alignment horizontal="center"/>
    </xf>
    <xf numFmtId="167" fontId="13" fillId="8" borderId="0" xfId="0" applyNumberFormat="1" applyFont="1" applyFill="1" applyBorder="1" applyProtection="1"/>
    <xf numFmtId="4" fontId="13" fillId="8" borderId="0" xfId="0" applyNumberFormat="1" applyFont="1" applyFill="1" applyBorder="1" applyProtection="1"/>
    <xf numFmtId="0" fontId="13" fillId="8" borderId="0" xfId="0" applyFont="1" applyFill="1" applyAlignment="1" applyProtection="1">
      <alignment vertical="center"/>
    </xf>
    <xf numFmtId="1" fontId="23" fillId="7" borderId="8" xfId="0" applyNumberFormat="1" applyFont="1" applyFill="1" applyBorder="1" applyAlignment="1" applyProtection="1">
      <alignment horizontal="center" vertical="center" wrapText="1"/>
    </xf>
    <xf numFmtId="1" fontId="23" fillId="7" borderId="11" xfId="0" applyNumberFormat="1" applyFont="1" applyFill="1" applyBorder="1" applyAlignment="1" applyProtection="1">
      <alignment horizontal="center" vertical="center" wrapText="1"/>
    </xf>
    <xf numFmtId="1" fontId="23" fillId="7" borderId="9" xfId="0" applyNumberFormat="1" applyFont="1" applyFill="1" applyBorder="1" applyAlignment="1" applyProtection="1">
      <alignment horizontal="center" vertical="center" wrapText="1"/>
    </xf>
    <xf numFmtId="0" fontId="21" fillId="3" borderId="38" xfId="0" applyFont="1" applyFill="1" applyBorder="1" applyAlignment="1" applyProtection="1">
      <alignment horizontal="center" wrapText="1"/>
    </xf>
    <xf numFmtId="0" fontId="21" fillId="3" borderId="39" xfId="0" applyFont="1" applyFill="1" applyBorder="1" applyAlignment="1" applyProtection="1">
      <alignment horizontal="center" wrapText="1"/>
    </xf>
    <xf numFmtId="1" fontId="21" fillId="8" borderId="40" xfId="0" applyNumberFormat="1" applyFont="1" applyFill="1" applyBorder="1" applyAlignment="1" applyProtection="1">
      <alignment horizontal="center" wrapText="1"/>
    </xf>
    <xf numFmtId="0" fontId="21" fillId="8" borderId="40" xfId="0" applyFont="1" applyFill="1" applyBorder="1" applyAlignment="1" applyProtection="1">
      <alignment horizontal="center" wrapText="1"/>
    </xf>
    <xf numFmtId="0" fontId="21" fillId="8" borderId="18" xfId="0" applyFont="1" applyFill="1" applyBorder="1" applyAlignment="1" applyProtection="1">
      <alignment horizontal="center" wrapText="1"/>
    </xf>
    <xf numFmtId="0" fontId="21" fillId="8" borderId="0" xfId="0" applyFont="1" applyFill="1" applyAlignment="1" applyProtection="1"/>
    <xf numFmtId="0" fontId="21" fillId="3" borderId="41" xfId="0" applyFont="1" applyFill="1" applyBorder="1" applyAlignment="1" applyProtection="1">
      <alignment horizontal="center" wrapText="1"/>
    </xf>
    <xf numFmtId="0" fontId="21" fillId="8" borderId="19" xfId="0" applyFont="1" applyFill="1" applyBorder="1" applyAlignment="1" applyProtection="1">
      <alignment horizontal="center" wrapText="1"/>
    </xf>
    <xf numFmtId="0" fontId="21" fillId="8" borderId="44" xfId="0" applyFont="1" applyFill="1" applyBorder="1" applyAlignment="1" applyProtection="1">
      <alignment horizontal="center" wrapText="1"/>
    </xf>
    <xf numFmtId="0" fontId="21" fillId="3" borderId="0" xfId="0" applyFont="1" applyFill="1" applyAlignment="1" applyProtection="1"/>
    <xf numFmtId="0" fontId="21" fillId="8" borderId="45" xfId="0" applyFont="1" applyFill="1" applyBorder="1" applyAlignment="1" applyProtection="1">
      <alignment horizontal="center" wrapText="1"/>
    </xf>
    <xf numFmtId="0" fontId="13" fillId="8" borderId="0" xfId="0" applyFont="1" applyFill="1" applyProtection="1"/>
    <xf numFmtId="0" fontId="13" fillId="8" borderId="0" xfId="0" applyFont="1" applyFill="1" applyAlignment="1" applyProtection="1">
      <alignment horizontal="center"/>
    </xf>
    <xf numFmtId="167" fontId="13" fillId="8" borderId="0" xfId="0" applyNumberFormat="1" applyFont="1" applyFill="1" applyProtection="1"/>
    <xf numFmtId="4" fontId="13" fillId="8" borderId="0" xfId="0" applyNumberFormat="1" applyFont="1" applyFill="1" applyProtection="1"/>
    <xf numFmtId="0" fontId="13" fillId="3" borderId="0" xfId="0" applyFont="1" applyFill="1" applyBorder="1" applyAlignment="1">
      <alignment horizontal="center"/>
    </xf>
    <xf numFmtId="167" fontId="13" fillId="8" borderId="0" xfId="0" applyNumberFormat="1" applyFont="1" applyFill="1" applyBorder="1"/>
    <xf numFmtId="4" fontId="13" fillId="3" borderId="0" xfId="0" applyNumberFormat="1" applyFont="1" applyFill="1" applyBorder="1"/>
    <xf numFmtId="4" fontId="13" fillId="8" borderId="0" xfId="0" applyNumberFormat="1" applyFont="1" applyFill="1" applyBorder="1"/>
    <xf numFmtId="1" fontId="23" fillId="7" borderId="8" xfId="0" applyNumberFormat="1" applyFont="1" applyFill="1" applyBorder="1" applyAlignment="1">
      <alignment horizontal="center" vertical="center" wrapText="1"/>
    </xf>
    <xf numFmtId="1" fontId="23" fillId="7" borderId="11" xfId="0" applyNumberFormat="1" applyFont="1" applyFill="1" applyBorder="1" applyAlignment="1">
      <alignment horizontal="center" vertical="center" wrapText="1"/>
    </xf>
    <xf numFmtId="1" fontId="23" fillId="3" borderId="11" xfId="0" applyNumberFormat="1" applyFont="1" applyFill="1" applyBorder="1" applyAlignment="1">
      <alignment horizontal="center" vertical="center" wrapText="1"/>
    </xf>
    <xf numFmtId="1" fontId="23" fillId="7" borderId="9" xfId="0" applyNumberFormat="1" applyFont="1" applyFill="1" applyBorder="1" applyAlignment="1">
      <alignment horizontal="center" vertical="center" wrapText="1"/>
    </xf>
    <xf numFmtId="0" fontId="24" fillId="8" borderId="0" xfId="0" applyFont="1" applyFill="1" applyAlignment="1">
      <alignment vertical="center"/>
    </xf>
    <xf numFmtId="0" fontId="21" fillId="8" borderId="45" xfId="0" applyFont="1" applyFill="1" applyBorder="1" applyAlignment="1">
      <alignment horizontal="center" wrapText="1"/>
    </xf>
    <xf numFmtId="0" fontId="21" fillId="8" borderId="18" xfId="0" applyFont="1" applyFill="1" applyBorder="1" applyAlignment="1">
      <alignment horizontal="center" wrapText="1"/>
    </xf>
    <xf numFmtId="4" fontId="21" fillId="3" borderId="18" xfId="0" applyNumberFormat="1" applyFont="1" applyFill="1" applyBorder="1" applyAlignment="1">
      <alignment horizontal="right" wrapText="1"/>
    </xf>
    <xf numFmtId="0" fontId="21" fillId="8" borderId="19" xfId="0" applyFont="1" applyFill="1" applyBorder="1" applyAlignment="1">
      <alignment horizontal="center" wrapText="1"/>
    </xf>
    <xf numFmtId="4" fontId="21" fillId="3" borderId="19" xfId="0" applyNumberFormat="1" applyFont="1" applyFill="1" applyBorder="1" applyAlignment="1">
      <alignment horizontal="right" wrapText="1"/>
    </xf>
    <xf numFmtId="0" fontId="21" fillId="3" borderId="19" xfId="0" applyFont="1" applyFill="1" applyBorder="1" applyAlignment="1"/>
    <xf numFmtId="0" fontId="13" fillId="3" borderId="0" xfId="0" applyFont="1" applyFill="1" applyAlignment="1">
      <alignment horizontal="center"/>
    </xf>
    <xf numFmtId="167" fontId="13" fillId="8" borderId="0" xfId="0" applyNumberFormat="1" applyFont="1" applyFill="1"/>
    <xf numFmtId="4" fontId="13" fillId="3" borderId="0" xfId="0" applyNumberFormat="1" applyFont="1" applyFill="1"/>
    <xf numFmtId="4" fontId="13" fillId="8" borderId="0" xfId="0" applyNumberFormat="1" applyFont="1" applyFill="1"/>
    <xf numFmtId="14" fontId="21" fillId="8" borderId="40" xfId="0" applyNumberFormat="1" applyFont="1" applyFill="1" applyBorder="1" applyAlignment="1" applyProtection="1">
      <alignment horizontal="center" wrapText="1"/>
    </xf>
    <xf numFmtId="0" fontId="21" fillId="0" borderId="40" xfId="0" applyNumberFormat="1" applyFont="1" applyFill="1" applyBorder="1" applyAlignment="1" applyProtection="1">
      <alignment horizontal="center" wrapText="1"/>
    </xf>
    <xf numFmtId="0" fontId="7" fillId="0" borderId="0" xfId="0" applyFont="1"/>
    <xf numFmtId="0" fontId="16" fillId="0" borderId="0" xfId="0" applyFont="1" applyAlignment="1">
      <alignment vertical="center" wrapText="1"/>
    </xf>
    <xf numFmtId="0" fontId="0" fillId="0" borderId="0" xfId="0"/>
    <xf numFmtId="0" fontId="25" fillId="0" borderId="19" xfId="0" applyFont="1" applyBorder="1"/>
    <xf numFmtId="0" fontId="21" fillId="3" borderId="19" xfId="0" applyFont="1" applyFill="1" applyBorder="1" applyAlignment="1" applyProtection="1">
      <alignment horizontal="center"/>
    </xf>
    <xf numFmtId="165" fontId="21" fillId="3" borderId="18" xfId="0" applyNumberFormat="1" applyFont="1" applyFill="1" applyBorder="1" applyAlignment="1">
      <alignment horizontal="right" wrapText="1"/>
    </xf>
    <xf numFmtId="169" fontId="21" fillId="3" borderId="19" xfId="0" applyNumberFormat="1" applyFont="1" applyFill="1" applyBorder="1" applyAlignment="1">
      <alignment horizontal="right" wrapText="1"/>
    </xf>
    <xf numFmtId="169" fontId="21" fillId="8" borderId="19" xfId="0" applyNumberFormat="1" applyFont="1" applyFill="1" applyBorder="1" applyAlignment="1"/>
    <xf numFmtId="0" fontId="19" fillId="4" borderId="1" xfId="0" applyFont="1" applyFill="1" applyBorder="1" applyAlignment="1" applyProtection="1">
      <alignment vertical="center" wrapText="1"/>
    </xf>
    <xf numFmtId="0" fontId="47" fillId="0" borderId="0" xfId="3" applyFont="1" applyAlignment="1">
      <alignment horizontal="left" vertical="center"/>
    </xf>
    <xf numFmtId="0" fontId="6" fillId="0" borderId="0" xfId="3" applyFont="1" applyAlignment="1">
      <alignment horizontal="left" vertical="center"/>
    </xf>
    <xf numFmtId="0" fontId="21" fillId="3" borderId="57" xfId="0" applyFont="1" applyFill="1" applyBorder="1" applyAlignment="1" applyProtection="1">
      <alignment horizontal="center" wrapText="1"/>
    </xf>
    <xf numFmtId="0" fontId="21" fillId="3" borderId="58" xfId="0" applyFont="1" applyFill="1" applyBorder="1" applyAlignment="1" applyProtection="1">
      <alignment horizontal="center" wrapText="1"/>
    </xf>
    <xf numFmtId="1" fontId="21" fillId="8" borderId="59" xfId="0" applyNumberFormat="1" applyFont="1" applyFill="1" applyBorder="1" applyAlignment="1" applyProtection="1">
      <alignment horizontal="center" wrapText="1"/>
    </xf>
    <xf numFmtId="0" fontId="21" fillId="8" borderId="59" xfId="0" applyFont="1" applyFill="1" applyBorder="1" applyAlignment="1" applyProtection="1">
      <alignment horizontal="center" wrapText="1"/>
    </xf>
    <xf numFmtId="14" fontId="21" fillId="8" borderId="59" xfId="0" applyNumberFormat="1" applyFont="1" applyFill="1" applyBorder="1" applyAlignment="1" applyProtection="1">
      <alignment horizontal="center" wrapText="1"/>
    </xf>
    <xf numFmtId="0" fontId="21" fillId="0" borderId="59" xfId="0" applyNumberFormat="1" applyFont="1" applyFill="1" applyBorder="1" applyAlignment="1" applyProtection="1">
      <alignment horizontal="center" wrapText="1"/>
    </xf>
    <xf numFmtId="0" fontId="21" fillId="3" borderId="56" xfId="0" applyFont="1" applyFill="1" applyBorder="1" applyAlignment="1" applyProtection="1">
      <alignment horizontal="center" wrapText="1"/>
    </xf>
    <xf numFmtId="0" fontId="15" fillId="40" borderId="4" xfId="3" applyFont="1" applyFill="1" applyBorder="1" applyAlignment="1" applyProtection="1">
      <alignment horizontal="center" vertical="center" wrapText="1"/>
    </xf>
    <xf numFmtId="4" fontId="15" fillId="40" borderId="4" xfId="3" quotePrefix="1" applyNumberFormat="1" applyFont="1" applyFill="1" applyBorder="1" applyAlignment="1" applyProtection="1">
      <alignment horizontal="center" vertical="center" wrapText="1"/>
    </xf>
    <xf numFmtId="0" fontId="15" fillId="40" borderId="4" xfId="3" applyNumberFormat="1" applyFont="1" applyFill="1" applyBorder="1" applyAlignment="1" applyProtection="1">
      <alignment horizontal="center" vertical="center" wrapText="1"/>
    </xf>
    <xf numFmtId="0" fontId="15" fillId="40" borderId="1" xfId="3" applyFont="1" applyFill="1" applyBorder="1" applyProtection="1"/>
    <xf numFmtId="0" fontId="19" fillId="40" borderId="7" xfId="0" applyFont="1" applyFill="1" applyBorder="1" applyAlignment="1" applyProtection="1">
      <alignment vertical="center"/>
    </xf>
    <xf numFmtId="4" fontId="14" fillId="40" borderId="7" xfId="3" applyNumberFormat="1" applyFont="1" applyFill="1" applyBorder="1" applyProtection="1"/>
    <xf numFmtId="166" fontId="14" fillId="40" borderId="7" xfId="3" applyNumberFormat="1" applyFont="1" applyFill="1" applyBorder="1" applyProtection="1"/>
    <xf numFmtId="0" fontId="14" fillId="40" borderId="7" xfId="3" applyNumberFormat="1" applyFont="1" applyFill="1" applyBorder="1" applyProtection="1"/>
    <xf numFmtId="0" fontId="14" fillId="40" borderId="7" xfId="3" applyFont="1" applyFill="1" applyBorder="1" applyProtection="1"/>
    <xf numFmtId="0" fontId="14" fillId="40" borderId="27" xfId="3" applyFont="1" applyFill="1" applyBorder="1" applyProtection="1"/>
    <xf numFmtId="0" fontId="14" fillId="40" borderId="30" xfId="3" applyFont="1" applyFill="1" applyBorder="1" applyProtection="1"/>
    <xf numFmtId="0" fontId="14" fillId="40" borderId="9" xfId="3" applyFont="1" applyFill="1" applyBorder="1" applyProtection="1"/>
    <xf numFmtId="0" fontId="14" fillId="40" borderId="7" xfId="3" applyFont="1" applyFill="1" applyBorder="1" applyAlignment="1" applyProtection="1"/>
    <xf numFmtId="4" fontId="14" fillId="40" borderId="11" xfId="3" applyNumberFormat="1" applyFont="1" applyFill="1" applyBorder="1" applyProtection="1"/>
    <xf numFmtId="0" fontId="19" fillId="40" borderId="1" xfId="0" applyFont="1" applyFill="1" applyBorder="1" applyAlignment="1" applyProtection="1">
      <alignment vertical="center"/>
    </xf>
    <xf numFmtId="0" fontId="14" fillId="40" borderId="1" xfId="3" applyFont="1" applyFill="1" applyBorder="1" applyAlignment="1" applyProtection="1"/>
    <xf numFmtId="0" fontId="20" fillId="40" borderId="35" xfId="0" applyFont="1" applyFill="1" applyBorder="1" applyAlignment="1" applyProtection="1">
      <alignment horizontal="center" vertical="center" wrapText="1"/>
    </xf>
    <xf numFmtId="0" fontId="20" fillId="40" borderId="36" xfId="0" applyFont="1" applyFill="1" applyBorder="1" applyAlignment="1" applyProtection="1">
      <alignment horizontal="center" vertical="center" wrapText="1"/>
    </xf>
    <xf numFmtId="0" fontId="20" fillId="40" borderId="37" xfId="0" applyFont="1" applyFill="1" applyBorder="1" applyAlignment="1" applyProtection="1">
      <alignment horizontal="center" vertical="center" wrapText="1"/>
    </xf>
    <xf numFmtId="0" fontId="20" fillId="40" borderId="35" xfId="0" applyFont="1" applyFill="1" applyBorder="1" applyAlignment="1">
      <alignment horizontal="center" vertical="center" wrapText="1"/>
    </xf>
    <xf numFmtId="0" fontId="20" fillId="40" borderId="36" xfId="0" applyFont="1" applyFill="1" applyBorder="1" applyAlignment="1">
      <alignment horizontal="center" vertical="center" wrapText="1"/>
    </xf>
    <xf numFmtId="0" fontId="20" fillId="40" borderId="37" xfId="0" applyFont="1" applyFill="1" applyBorder="1" applyAlignment="1">
      <alignment horizontal="center" vertical="center" wrapText="1"/>
    </xf>
    <xf numFmtId="4" fontId="20" fillId="40" borderId="37" xfId="0" applyNumberFormat="1" applyFont="1" applyFill="1" applyBorder="1" applyAlignment="1">
      <alignment horizontal="center" vertical="center" wrapText="1"/>
    </xf>
    <xf numFmtId="4" fontId="20" fillId="40" borderId="42" xfId="0" applyNumberFormat="1" applyFont="1" applyFill="1" applyBorder="1" applyAlignment="1">
      <alignment horizontal="center" vertical="center" wrapText="1"/>
    </xf>
    <xf numFmtId="4" fontId="20" fillId="40" borderId="37" xfId="0" applyNumberFormat="1" applyFont="1" applyFill="1" applyBorder="1" applyAlignment="1" applyProtection="1">
      <alignment horizontal="center" vertical="center" wrapText="1"/>
    </xf>
    <xf numFmtId="4" fontId="20" fillId="40" borderId="42" xfId="0" applyNumberFormat="1" applyFont="1" applyFill="1" applyBorder="1" applyAlignment="1" applyProtection="1">
      <alignment horizontal="center" vertical="center" wrapText="1"/>
    </xf>
    <xf numFmtId="0" fontId="25" fillId="0" borderId="19" xfId="0" applyFont="1" applyBorder="1" applyAlignment="1">
      <alignment horizontal="center"/>
    </xf>
    <xf numFmtId="0" fontId="25" fillId="0" borderId="19" xfId="0" applyFont="1" applyBorder="1" applyAlignment="1">
      <alignment horizontal="left"/>
    </xf>
    <xf numFmtId="4" fontId="25" fillId="0" borderId="19" xfId="0" applyNumberFormat="1" applyFont="1" applyBorder="1"/>
    <xf numFmtId="4" fontId="25" fillId="0" borderId="19" xfId="0" applyNumberFormat="1" applyFont="1" applyBorder="1" applyAlignment="1">
      <alignment horizontal="right"/>
    </xf>
    <xf numFmtId="4" fontId="25" fillId="3" borderId="19" xfId="0" applyNumberFormat="1" applyFont="1" applyFill="1" applyBorder="1"/>
    <xf numFmtId="0" fontId="44" fillId="0" borderId="19" xfId="0" applyFont="1" applyBorder="1"/>
    <xf numFmtId="4" fontId="25" fillId="3" borderId="19" xfId="0" applyNumberFormat="1" applyFont="1" applyFill="1" applyBorder="1" applyAlignment="1">
      <alignment horizontal="right"/>
    </xf>
    <xf numFmtId="0" fontId="25" fillId="0" borderId="19" xfId="0" applyFont="1" applyBorder="1" applyAlignment="1">
      <alignment wrapText="1"/>
    </xf>
    <xf numFmtId="4" fontId="44" fillId="0" borderId="19" xfId="0" applyNumberFormat="1" applyFont="1" applyBorder="1"/>
    <xf numFmtId="0" fontId="46" fillId="40" borderId="19" xfId="0" applyFont="1" applyFill="1" applyBorder="1" applyAlignment="1">
      <alignment wrapText="1"/>
    </xf>
    <xf numFmtId="4" fontId="46" fillId="40" borderId="19" xfId="0" applyNumberFormat="1" applyFont="1" applyFill="1" applyBorder="1" applyAlignment="1">
      <alignment wrapText="1"/>
    </xf>
    <xf numFmtId="4" fontId="46" fillId="40" borderId="19" xfId="0" applyNumberFormat="1" applyFont="1" applyFill="1" applyBorder="1" applyAlignment="1">
      <alignment horizontal="center" wrapText="1"/>
    </xf>
    <xf numFmtId="165" fontId="25" fillId="3" borderId="19" xfId="0" applyNumberFormat="1" applyFont="1" applyFill="1" applyBorder="1"/>
    <xf numFmtId="165" fontId="25" fillId="3" borderId="19" xfId="0" applyNumberFormat="1" applyFont="1" applyFill="1" applyBorder="1" applyAlignment="1">
      <alignment horizontal="right"/>
    </xf>
    <xf numFmtId="10" fontId="25" fillId="0" borderId="19" xfId="51" applyNumberFormat="1" applyFont="1" applyBorder="1"/>
    <xf numFmtId="0" fontId="0" fillId="0" borderId="19" xfId="0" applyBorder="1" applyAlignment="1">
      <alignment horizontal="center" vertical="center"/>
    </xf>
    <xf numFmtId="0" fontId="0" fillId="0" borderId="19" xfId="0" applyBorder="1" applyAlignment="1">
      <alignment wrapText="1"/>
    </xf>
    <xf numFmtId="8" fontId="0" fillId="0" borderId="19" xfId="0" applyNumberFormat="1" applyBorder="1" applyAlignment="1">
      <alignment vertical="center"/>
    </xf>
    <xf numFmtId="165" fontId="0" fillId="0" borderId="19" xfId="0" applyNumberFormat="1" applyBorder="1"/>
    <xf numFmtId="0" fontId="0" fillId="0" borderId="19"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horizontal="left" vertical="center" wrapText="1"/>
    </xf>
    <xf numFmtId="165" fontId="0" fillId="0" borderId="19" xfId="0" applyNumberFormat="1" applyFill="1" applyBorder="1"/>
    <xf numFmtId="0" fontId="45" fillId="42" borderId="19" xfId="0" applyFont="1" applyFill="1" applyBorder="1" applyAlignment="1">
      <alignment vertical="center"/>
    </xf>
    <xf numFmtId="0" fontId="0" fillId="0" borderId="19" xfId="0" applyBorder="1"/>
    <xf numFmtId="0" fontId="0" fillId="0" borderId="19" xfId="0" applyBorder="1" applyAlignment="1">
      <alignment horizontal="center"/>
    </xf>
    <xf numFmtId="0" fontId="0" fillId="0" borderId="26" xfId="0" applyBorder="1" applyAlignment="1">
      <alignment horizontal="center"/>
    </xf>
    <xf numFmtId="0" fontId="0" fillId="0" borderId="26" xfId="0" applyBorder="1"/>
    <xf numFmtId="165" fontId="0" fillId="0" borderId="26" xfId="0" applyNumberFormat="1" applyBorder="1"/>
    <xf numFmtId="165" fontId="51" fillId="42" borderId="4" xfId="0" applyNumberFormat="1" applyFont="1" applyFill="1" applyBorder="1" applyAlignment="1">
      <alignment vertical="center"/>
    </xf>
    <xf numFmtId="165" fontId="51" fillId="42" borderId="27" xfId="0" applyNumberFormat="1" applyFont="1" applyFill="1" applyBorder="1" applyAlignment="1">
      <alignment vertical="center"/>
    </xf>
    <xf numFmtId="0" fontId="0" fillId="0" borderId="19" xfId="0" applyBorder="1" applyAlignment="1">
      <alignment vertical="center" wrapText="1"/>
    </xf>
    <xf numFmtId="0" fontId="9" fillId="0" borderId="0" xfId="0" applyFont="1" applyAlignment="1">
      <alignment vertical="center"/>
    </xf>
    <xf numFmtId="4" fontId="9" fillId="0" borderId="0" xfId="0" applyNumberFormat="1" applyFont="1" applyAlignment="1">
      <alignment vertical="center"/>
    </xf>
    <xf numFmtId="2" fontId="0" fillId="0" borderId="19" xfId="0" applyNumberFormat="1" applyBorder="1" applyAlignment="1">
      <alignment horizontal="center" vertical="center"/>
    </xf>
    <xf numFmtId="0" fontId="45" fillId="42" borderId="26" xfId="0" applyFont="1" applyFill="1" applyBorder="1" applyAlignment="1">
      <alignment vertical="center"/>
    </xf>
    <xf numFmtId="0" fontId="45" fillId="42" borderId="26" xfId="0" applyFont="1" applyFill="1" applyBorder="1" applyAlignment="1">
      <alignment vertical="center" wrapText="1"/>
    </xf>
    <xf numFmtId="0" fontId="11" fillId="4" borderId="19" xfId="3" applyNumberFormat="1" applyFont="1" applyFill="1" applyBorder="1" applyAlignment="1" applyProtection="1">
      <alignment horizontal="center" wrapText="1"/>
    </xf>
    <xf numFmtId="0" fontId="0" fillId="4" borderId="19" xfId="0" applyFont="1" applyFill="1" applyBorder="1" applyAlignment="1">
      <alignment horizontal="center"/>
    </xf>
    <xf numFmtId="0" fontId="0" fillId="4" borderId="19" xfId="0" applyFont="1" applyFill="1" applyBorder="1" applyAlignment="1">
      <alignment horizontal="center" wrapText="1"/>
    </xf>
    <xf numFmtId="0" fontId="45" fillId="0" borderId="0" xfId="0" applyFont="1"/>
    <xf numFmtId="0" fontId="0" fillId="4" borderId="19" xfId="0" applyFont="1" applyFill="1" applyBorder="1" applyAlignment="1">
      <alignment horizontal="center" vertical="center"/>
    </xf>
    <xf numFmtId="0" fontId="51" fillId="0" borderId="0" xfId="0" applyFont="1"/>
    <xf numFmtId="0" fontId="53" fillId="0" borderId="0" xfId="0" applyFont="1" applyAlignment="1">
      <alignment vertical="center"/>
    </xf>
    <xf numFmtId="0" fontId="0" fillId="0" borderId="0" xfId="0" applyAlignment="1">
      <alignment vertical="center"/>
    </xf>
    <xf numFmtId="8" fontId="0" fillId="0" borderId="19" xfId="0" applyNumberFormat="1" applyBorder="1" applyAlignment="1">
      <alignment horizontal="right" vertical="center"/>
    </xf>
    <xf numFmtId="165" fontId="0" fillId="0" borderId="19" xfId="0" applyNumberFormat="1" applyBorder="1" applyAlignment="1">
      <alignment horizontal="right" vertical="center"/>
    </xf>
    <xf numFmtId="165" fontId="0" fillId="0" borderId="19" xfId="0" applyNumberFormat="1" applyFill="1" applyBorder="1" applyAlignment="1">
      <alignment horizontal="right" vertical="center"/>
    </xf>
    <xf numFmtId="0" fontId="54" fillId="0" borderId="0" xfId="0" applyFont="1" applyAlignment="1">
      <alignment horizontal="justify" vertical="center"/>
    </xf>
    <xf numFmtId="0" fontId="55" fillId="2" borderId="0" xfId="0" applyFont="1" applyFill="1" applyAlignment="1">
      <alignment vertical="center"/>
    </xf>
    <xf numFmtId="0" fontId="55" fillId="0" borderId="0" xfId="0" applyFont="1" applyFill="1" applyAlignment="1">
      <alignment vertical="center"/>
    </xf>
    <xf numFmtId="0" fontId="56" fillId="0" borderId="0" xfId="0" applyFont="1" applyAlignment="1">
      <alignment horizontal="left" vertical="center"/>
    </xf>
    <xf numFmtId="165" fontId="9" fillId="40" borderId="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5" borderId="64" xfId="0" applyFont="1" applyFill="1" applyBorder="1" applyAlignment="1">
      <alignment horizontal="center" vertical="center"/>
    </xf>
    <xf numFmtId="0" fontId="0" fillId="5" borderId="29" xfId="0" applyNumberFormat="1" applyFont="1" applyFill="1" applyBorder="1" applyAlignment="1">
      <alignment horizontal="center" vertical="center" wrapText="1"/>
    </xf>
    <xf numFmtId="165" fontId="0" fillId="5" borderId="29" xfId="0" applyNumberFormat="1" applyFont="1" applyFill="1" applyBorder="1" applyAlignment="1">
      <alignment horizontal="center" vertical="center" wrapText="1"/>
    </xf>
    <xf numFmtId="0" fontId="51" fillId="2" borderId="7" xfId="0" applyFont="1" applyFill="1" applyBorder="1" applyAlignment="1">
      <alignment horizontal="right" vertical="center" wrapText="1"/>
    </xf>
    <xf numFmtId="0" fontId="46" fillId="40" borderId="4" xfId="0" applyFont="1" applyFill="1" applyBorder="1" applyAlignment="1">
      <alignment horizontal="left" vertical="center" wrapText="1"/>
    </xf>
    <xf numFmtId="4" fontId="48" fillId="40" borderId="4" xfId="3" quotePrefix="1" applyNumberFormat="1" applyFont="1" applyFill="1" applyBorder="1" applyAlignment="1">
      <alignment horizontal="left" vertical="center" wrapText="1"/>
    </xf>
    <xf numFmtId="0" fontId="50" fillId="41" borderId="18" xfId="3" applyFont="1" applyFill="1" applyBorder="1" applyAlignment="1">
      <alignment horizontal="center" vertical="center" wrapText="1"/>
    </xf>
    <xf numFmtId="0" fontId="48" fillId="5" borderId="4" xfId="3"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18" xfId="0" applyFont="1" applyFill="1" applyBorder="1" applyAlignment="1">
      <alignment horizontal="center" wrapText="1"/>
    </xf>
    <xf numFmtId="0" fontId="49" fillId="5" borderId="18" xfId="3" quotePrefix="1" applyNumberFormat="1" applyFont="1" applyFill="1" applyBorder="1" applyAlignment="1">
      <alignment horizontal="center" vertical="center" wrapText="1"/>
    </xf>
    <xf numFmtId="0" fontId="57" fillId="0" borderId="0" xfId="3" applyFont="1" applyAlignment="1">
      <alignment horizontal="left" vertical="center"/>
    </xf>
    <xf numFmtId="0" fontId="25" fillId="0" borderId="19" xfId="0" applyFont="1" applyBorder="1" applyAlignment="1">
      <alignment horizontal="center" vertical="center"/>
    </xf>
    <xf numFmtId="0" fontId="25" fillId="0" borderId="19" xfId="0" applyFont="1" applyBorder="1" applyAlignment="1">
      <alignment vertical="center" wrapText="1"/>
    </xf>
    <xf numFmtId="0" fontId="25" fillId="0" borderId="19" xfId="0" applyFont="1" applyBorder="1" applyAlignment="1">
      <alignment vertical="center"/>
    </xf>
    <xf numFmtId="165" fontId="25" fillId="3" borderId="19" xfId="0" applyNumberFormat="1" applyFont="1" applyFill="1" applyBorder="1" applyAlignment="1">
      <alignment vertical="center"/>
    </xf>
    <xf numFmtId="10" fontId="25" fillId="0" borderId="19" xfId="51" applyNumberFormat="1" applyFont="1" applyBorder="1" applyAlignment="1">
      <alignment vertical="center"/>
    </xf>
    <xf numFmtId="10" fontId="25" fillId="0" borderId="26" xfId="51" applyNumberFormat="1" applyFont="1" applyBorder="1" applyAlignment="1">
      <alignment vertical="center"/>
    </xf>
    <xf numFmtId="2" fontId="25" fillId="5" borderId="19" xfId="0" applyNumberFormat="1" applyFont="1" applyFill="1" applyBorder="1"/>
    <xf numFmtId="0" fontId="9" fillId="3" borderId="66" xfId="0" applyFont="1" applyFill="1" applyBorder="1" applyAlignment="1">
      <alignment vertical="center" wrapText="1"/>
    </xf>
    <xf numFmtId="0" fontId="9" fillId="3" borderId="67" xfId="0" applyFont="1" applyFill="1" applyBorder="1" applyAlignment="1">
      <alignment vertical="center" wrapText="1"/>
    </xf>
    <xf numFmtId="0" fontId="9" fillId="3" borderId="68" xfId="0" applyFont="1" applyFill="1" applyBorder="1" applyAlignment="1">
      <alignment horizontal="center" vertical="center" wrapText="1"/>
    </xf>
    <xf numFmtId="0" fontId="9" fillId="3" borderId="69" xfId="0" applyFont="1" applyFill="1" applyBorder="1" applyAlignment="1">
      <alignment vertical="center" wrapText="1"/>
    </xf>
    <xf numFmtId="0" fontId="0" fillId="5" borderId="12" xfId="0" applyFont="1" applyFill="1" applyBorder="1" applyAlignment="1">
      <alignment horizontal="center" vertical="center"/>
    </xf>
    <xf numFmtId="165" fontId="25" fillId="3" borderId="19" xfId="0" applyNumberFormat="1" applyFont="1" applyFill="1" applyBorder="1" applyAlignment="1">
      <alignment horizontal="right" vertical="center"/>
    </xf>
    <xf numFmtId="0" fontId="45" fillId="2" borderId="0" xfId="0" applyFont="1" applyFill="1"/>
    <xf numFmtId="0" fontId="0" fillId="2" borderId="0" xfId="0" applyFill="1"/>
    <xf numFmtId="0" fontId="53" fillId="2" borderId="0" xfId="0" applyFont="1" applyFill="1"/>
    <xf numFmtId="0" fontId="0" fillId="2" borderId="0" xfId="0" applyFill="1" applyAlignment="1">
      <alignment vertical="center"/>
    </xf>
    <xf numFmtId="0" fontId="25" fillId="0" borderId="0" xfId="0" applyFont="1" applyFill="1" applyBorder="1" applyAlignment="1">
      <alignment horizontal="center"/>
    </xf>
    <xf numFmtId="0" fontId="0" fillId="0" borderId="0" xfId="0" applyBorder="1"/>
    <xf numFmtId="0" fontId="45" fillId="2" borderId="0" xfId="0" applyFont="1" applyFill="1" applyBorder="1"/>
    <xf numFmtId="0" fontId="0" fillId="2" borderId="0" xfId="0" applyFill="1" applyBorder="1"/>
    <xf numFmtId="0" fontId="53" fillId="2" borderId="0" xfId="0" applyFont="1" applyFill="1" applyBorder="1"/>
    <xf numFmtId="0" fontId="0" fillId="2" borderId="0" xfId="0" applyFill="1" applyBorder="1" applyAlignment="1">
      <alignment vertical="center"/>
    </xf>
    <xf numFmtId="0" fontId="51" fillId="0" borderId="0" xfId="0" applyFont="1" applyFill="1" applyBorder="1" applyAlignment="1">
      <alignment horizontal="right" vertical="center"/>
    </xf>
    <xf numFmtId="0" fontId="51" fillId="0" borderId="0" xfId="0" applyFont="1" applyFill="1" applyBorder="1" applyAlignment="1">
      <alignment horizontal="center" vertical="center"/>
    </xf>
    <xf numFmtId="0" fontId="60" fillId="2" borderId="0" xfId="3" applyFont="1" applyFill="1" applyProtection="1"/>
    <xf numFmtId="0" fontId="18" fillId="2" borderId="0" xfId="3" applyFont="1" applyFill="1" applyProtection="1"/>
    <xf numFmtId="4" fontId="18" fillId="2" borderId="0" xfId="3" applyNumberFormat="1" applyFont="1" applyFill="1" applyProtection="1"/>
    <xf numFmtId="0" fontId="18" fillId="2" borderId="0" xfId="3" applyNumberFormat="1" applyFont="1" applyFill="1" applyProtection="1"/>
    <xf numFmtId="0" fontId="1" fillId="2" borderId="0" xfId="3" applyFont="1" applyFill="1" applyProtection="1"/>
    <xf numFmtId="0" fontId="1" fillId="2" borderId="0" xfId="3" applyNumberFormat="1" applyFont="1" applyFill="1" applyProtection="1"/>
    <xf numFmtId="0" fontId="1" fillId="2" borderId="0" xfId="3" applyNumberFormat="1" applyFont="1" applyFill="1" applyAlignment="1" applyProtection="1"/>
    <xf numFmtId="0" fontId="62" fillId="0" borderId="0" xfId="3" applyFont="1" applyAlignment="1" applyProtection="1">
      <alignment horizontal="left" vertical="center"/>
    </xf>
    <xf numFmtId="0" fontId="63" fillId="3" borderId="0" xfId="0" applyNumberFormat="1" applyFont="1" applyFill="1" applyAlignment="1" applyProtection="1"/>
    <xf numFmtId="0" fontId="13" fillId="2" borderId="0" xfId="0" applyFont="1" applyFill="1" applyAlignment="1">
      <alignment horizontal="center"/>
    </xf>
    <xf numFmtId="0" fontId="65" fillId="2" borderId="0" xfId="0" applyFont="1" applyFill="1"/>
    <xf numFmtId="0" fontId="13" fillId="2" borderId="0" xfId="0" applyFont="1" applyFill="1"/>
    <xf numFmtId="0" fontId="9" fillId="2" borderId="0" xfId="0" applyFont="1" applyFill="1" applyAlignment="1" applyProtection="1">
      <alignment horizontal="left"/>
    </xf>
    <xf numFmtId="0" fontId="45" fillId="42" borderId="26" xfId="0" applyFont="1" applyFill="1" applyBorder="1" applyAlignment="1">
      <alignment horizontal="center" vertical="center" wrapText="1"/>
    </xf>
    <xf numFmtId="0" fontId="14" fillId="6" borderId="0" xfId="60" applyFont="1" applyFill="1" applyBorder="1" applyAlignment="1">
      <alignment vertical="top" wrapText="1"/>
    </xf>
    <xf numFmtId="0" fontId="0" fillId="0" borderId="0" xfId="0" applyAlignment="1"/>
    <xf numFmtId="0" fontId="0" fillId="0" borderId="0" xfId="0" applyBorder="1" applyAlignment="1">
      <alignment horizontal="left"/>
    </xf>
    <xf numFmtId="0" fontId="0" fillId="0" borderId="0" xfId="0" applyAlignment="1">
      <alignment horizontal="left"/>
    </xf>
    <xf numFmtId="0" fontId="12" fillId="3" borderId="0" xfId="60" applyFont="1" applyFill="1" applyBorder="1" applyAlignment="1">
      <alignment vertical="center" wrapText="1"/>
    </xf>
    <xf numFmtId="0" fontId="45" fillId="2" borderId="0" xfId="0" applyFont="1" applyFill="1" applyBorder="1" applyAlignment="1"/>
    <xf numFmtId="0" fontId="0" fillId="2" borderId="0" xfId="0" applyFill="1" applyBorder="1" applyAlignment="1"/>
    <xf numFmtId="165" fontId="8" fillId="5" borderId="4" xfId="0" applyNumberFormat="1" applyFont="1" applyFill="1" applyBorder="1" applyAlignment="1">
      <alignment horizontal="right" vertical="center"/>
    </xf>
    <xf numFmtId="165" fontId="8" fillId="5" borderId="5" xfId="0" applyNumberFormat="1" applyFont="1" applyFill="1" applyBorder="1" applyAlignment="1">
      <alignment horizontal="right" vertical="center"/>
    </xf>
    <xf numFmtId="165" fontId="8" fillId="5" borderId="65" xfId="0" applyNumberFormat="1" applyFont="1" applyFill="1" applyBorder="1" applyAlignment="1">
      <alignment horizontal="right" vertical="center"/>
    </xf>
    <xf numFmtId="165" fontId="51" fillId="5" borderId="4" xfId="0" applyNumberFormat="1" applyFont="1" applyFill="1" applyBorder="1" applyAlignment="1">
      <alignment vertical="center" wrapText="1"/>
    </xf>
    <xf numFmtId="165" fontId="51" fillId="5" borderId="4" xfId="0" applyNumberFormat="1" applyFont="1" applyFill="1" applyBorder="1" applyAlignment="1">
      <alignment horizontal="right" vertical="center"/>
    </xf>
    <xf numFmtId="2" fontId="0" fillId="5" borderId="4" xfId="0" applyNumberFormat="1" applyFill="1" applyBorder="1"/>
    <xf numFmtId="4" fontId="10" fillId="42" borderId="13" xfId="3" applyNumberFormat="1" applyFont="1" applyFill="1" applyBorder="1" applyAlignment="1" applyProtection="1">
      <alignment horizontal="center" vertical="center" wrapText="1"/>
    </xf>
    <xf numFmtId="0" fontId="10" fillId="5" borderId="13" xfId="3" applyFont="1" applyFill="1" applyBorder="1" applyAlignment="1" applyProtection="1">
      <alignment horizontal="center" vertical="center" wrapText="1"/>
    </xf>
    <xf numFmtId="0" fontId="10" fillId="5" borderId="14" xfId="3" applyFont="1" applyFill="1" applyBorder="1" applyAlignment="1" applyProtection="1">
      <alignment horizontal="center" vertical="center" wrapText="1"/>
    </xf>
    <xf numFmtId="0" fontId="11" fillId="5" borderId="19" xfId="3" applyFont="1" applyFill="1" applyBorder="1" applyAlignment="1" applyProtection="1">
      <alignment horizontal="center" wrapText="1"/>
    </xf>
    <xf numFmtId="2" fontId="0" fillId="5" borderId="29" xfId="0" applyNumberFormat="1" applyFill="1" applyBorder="1" applyAlignment="1">
      <alignment horizontal="right"/>
    </xf>
    <xf numFmtId="2" fontId="0" fillId="5" borderId="4" xfId="0" applyNumberFormat="1" applyFill="1" applyBorder="1" applyAlignment="1">
      <alignment horizontal="right"/>
    </xf>
    <xf numFmtId="2" fontId="0" fillId="5" borderId="33" xfId="0" applyNumberFormat="1" applyFill="1" applyBorder="1" applyAlignment="1">
      <alignment horizontal="right"/>
    </xf>
    <xf numFmtId="3" fontId="46" fillId="43" borderId="11" xfId="3" applyNumberFormat="1" applyFont="1" applyFill="1" applyBorder="1" applyProtection="1"/>
    <xf numFmtId="0" fontId="14" fillId="5" borderId="16" xfId="3" applyFont="1" applyFill="1" applyBorder="1" applyProtection="1"/>
    <xf numFmtId="0" fontId="14" fillId="5" borderId="17" xfId="3" applyFont="1" applyFill="1" applyBorder="1" applyProtection="1"/>
    <xf numFmtId="4" fontId="15" fillId="5" borderId="11" xfId="3" applyNumberFormat="1" applyFont="1" applyFill="1" applyBorder="1" applyProtection="1"/>
    <xf numFmtId="4" fontId="15" fillId="5" borderId="9" xfId="3" applyNumberFormat="1" applyFont="1" applyFill="1" applyBorder="1" applyProtection="1"/>
    <xf numFmtId="4" fontId="14" fillId="5" borderId="32" xfId="3" applyNumberFormat="1" applyFont="1" applyFill="1" applyBorder="1" applyProtection="1"/>
    <xf numFmtId="0" fontId="14" fillId="5" borderId="16" xfId="3" applyNumberFormat="1" applyFont="1" applyFill="1" applyBorder="1" applyProtection="1"/>
    <xf numFmtId="4" fontId="14" fillId="5" borderId="13" xfId="3" applyNumberFormat="1" applyFont="1" applyFill="1" applyBorder="1" applyProtection="1"/>
    <xf numFmtId="0" fontId="14" fillId="5" borderId="13" xfId="3" applyNumberFormat="1" applyFont="1" applyFill="1" applyBorder="1" applyProtection="1"/>
    <xf numFmtId="0" fontId="14" fillId="5" borderId="13" xfId="3" applyFont="1" applyFill="1" applyBorder="1" applyProtection="1"/>
    <xf numFmtId="0" fontId="14" fillId="5" borderId="14" xfId="3" applyFont="1" applyFill="1" applyBorder="1" applyProtection="1"/>
    <xf numFmtId="4" fontId="14" fillId="5" borderId="16" xfId="3" applyNumberFormat="1" applyFont="1" applyFill="1" applyBorder="1" applyProtection="1"/>
    <xf numFmtId="4" fontId="14" fillId="5" borderId="17" xfId="3" applyNumberFormat="1" applyFont="1" applyFill="1" applyBorder="1" applyProtection="1"/>
    <xf numFmtId="4" fontId="21" fillId="5" borderId="18" xfId="0" applyNumberFormat="1" applyFont="1" applyFill="1" applyBorder="1" applyAlignment="1" applyProtection="1">
      <alignment horizontal="right" wrapText="1"/>
      <protection locked="0"/>
    </xf>
    <xf numFmtId="4" fontId="21" fillId="5" borderId="39" xfId="0" applyNumberFormat="1" applyFont="1" applyFill="1" applyBorder="1" applyAlignment="1">
      <alignment horizontal="right" wrapText="1"/>
    </xf>
    <xf numFmtId="4" fontId="21" fillId="5" borderId="43" xfId="0" applyNumberFormat="1" applyFont="1" applyFill="1" applyBorder="1" applyAlignment="1">
      <alignment horizontal="right" wrapText="1"/>
    </xf>
    <xf numFmtId="4" fontId="21" fillId="5" borderId="19" xfId="0" applyNumberFormat="1" applyFont="1" applyFill="1" applyBorder="1" applyAlignment="1" applyProtection="1">
      <alignment horizontal="right" wrapText="1"/>
      <protection locked="0"/>
    </xf>
    <xf numFmtId="4" fontId="6" fillId="5" borderId="1" xfId="0" applyNumberFormat="1" applyFont="1" applyFill="1" applyBorder="1" applyAlignment="1" applyProtection="1">
      <alignment horizontal="right" vertical="center" wrapText="1"/>
    </xf>
    <xf numFmtId="4" fontId="6" fillId="5" borderId="1" xfId="0" applyNumberFormat="1" applyFont="1" applyFill="1" applyBorder="1" applyAlignment="1">
      <alignment horizontal="right" vertical="center" wrapText="1"/>
    </xf>
    <xf numFmtId="4" fontId="6" fillId="5" borderId="4" xfId="0" applyNumberFormat="1" applyFont="1" applyFill="1" applyBorder="1" applyAlignment="1">
      <alignment horizontal="right" vertical="center" wrapText="1"/>
    </xf>
    <xf numFmtId="4" fontId="21" fillId="5" borderId="40" xfId="0" applyNumberFormat="1" applyFont="1" applyFill="1" applyBorder="1" applyAlignment="1" applyProtection="1">
      <alignment horizontal="right" wrapText="1"/>
      <protection locked="0"/>
    </xf>
    <xf numFmtId="4" fontId="21" fillId="5" borderId="40" xfId="0" applyNumberFormat="1" applyFont="1" applyFill="1" applyBorder="1" applyAlignment="1" applyProtection="1">
      <alignment horizontal="right" wrapText="1"/>
    </xf>
    <xf numFmtId="4" fontId="21" fillId="5" borderId="43" xfId="0" applyNumberFormat="1" applyFont="1" applyFill="1" applyBorder="1" applyAlignment="1" applyProtection="1">
      <alignment horizontal="right" wrapText="1"/>
    </xf>
    <xf numFmtId="4" fontId="21" fillId="5" borderId="59" xfId="0" applyNumberFormat="1" applyFont="1" applyFill="1" applyBorder="1" applyAlignment="1" applyProtection="1">
      <alignment horizontal="right" wrapText="1"/>
    </xf>
    <xf numFmtId="4" fontId="21" fillId="5" borderId="60" xfId="0" applyNumberFormat="1" applyFont="1" applyFill="1" applyBorder="1" applyAlignment="1" applyProtection="1">
      <alignment horizontal="right" wrapText="1"/>
    </xf>
    <xf numFmtId="4" fontId="22" fillId="5" borderId="46" xfId="0" applyNumberFormat="1" applyFont="1" applyFill="1" applyBorder="1" applyAlignment="1" applyProtection="1">
      <alignment horizontal="right" vertical="center" wrapText="1"/>
    </xf>
    <xf numFmtId="4" fontId="22" fillId="5" borderId="33" xfId="0" applyNumberFormat="1" applyFont="1" applyFill="1" applyBorder="1" applyAlignment="1" applyProtection="1">
      <alignment horizontal="right" vertical="center" wrapText="1"/>
    </xf>
    <xf numFmtId="2" fontId="25" fillId="2" borderId="19" xfId="0" applyNumberFormat="1" applyFont="1" applyFill="1" applyBorder="1"/>
    <xf numFmtId="0" fontId="25" fillId="0" borderId="26" xfId="0" applyFont="1" applyFill="1" applyBorder="1" applyAlignment="1">
      <alignment horizontal="center" vertical="center"/>
    </xf>
    <xf numFmtId="0" fontId="25" fillId="0" borderId="26" xfId="0" applyFont="1" applyBorder="1" applyAlignment="1">
      <alignment vertical="center"/>
    </xf>
    <xf numFmtId="165" fontId="25" fillId="0" borderId="26" xfId="0" applyNumberFormat="1" applyFont="1" applyBorder="1" applyAlignment="1">
      <alignment vertical="center"/>
    </xf>
    <xf numFmtId="0" fontId="25" fillId="0" borderId="19" xfId="0" applyFont="1" applyFill="1" applyBorder="1" applyAlignment="1">
      <alignment horizontal="center"/>
    </xf>
    <xf numFmtId="0" fontId="25" fillId="0" borderId="19" xfId="0" applyFont="1" applyFill="1" applyBorder="1"/>
    <xf numFmtId="2" fontId="0" fillId="5" borderId="19" xfId="0" applyNumberFormat="1" applyFill="1" applyBorder="1"/>
    <xf numFmtId="165" fontId="0" fillId="5" borderId="19" xfId="0" applyNumberFormat="1" applyFill="1" applyBorder="1"/>
    <xf numFmtId="2" fontId="45" fillId="5" borderId="4" xfId="0" applyNumberFormat="1" applyFont="1" applyFill="1" applyBorder="1"/>
    <xf numFmtId="165" fontId="0" fillId="5" borderId="4" xfId="0" applyNumberFormat="1" applyFill="1" applyBorder="1"/>
    <xf numFmtId="0" fontId="21" fillId="5" borderId="40" xfId="0" applyFont="1" applyFill="1" applyBorder="1" applyAlignment="1" applyProtection="1">
      <alignment horizontal="center" wrapText="1"/>
    </xf>
    <xf numFmtId="4" fontId="21" fillId="5" borderId="44" xfId="0" applyNumberFormat="1" applyFont="1" applyFill="1" applyBorder="1" applyAlignment="1" applyProtection="1">
      <alignment horizontal="right" wrapText="1"/>
    </xf>
    <xf numFmtId="4" fontId="21" fillId="5" borderId="70" xfId="0" applyNumberFormat="1" applyFont="1" applyFill="1" applyBorder="1" applyAlignment="1" applyProtection="1">
      <alignment horizontal="right" wrapText="1"/>
    </xf>
    <xf numFmtId="0" fontId="21" fillId="3" borderId="19" xfId="0" applyNumberFormat="1" applyFont="1" applyFill="1" applyBorder="1" applyAlignment="1">
      <alignment horizontal="center" wrapText="1"/>
    </xf>
    <xf numFmtId="0" fontId="55" fillId="0" borderId="0" xfId="0" applyFont="1" applyAlignment="1">
      <alignment horizontal="left" vertical="center" wrapText="1"/>
    </xf>
    <xf numFmtId="4" fontId="21" fillId="5" borderId="45" xfId="0" applyNumberFormat="1" applyFont="1" applyFill="1" applyBorder="1" applyAlignment="1" applyProtection="1">
      <alignment horizontal="right" wrapText="1"/>
      <protection locked="0"/>
    </xf>
    <xf numFmtId="4" fontId="21" fillId="5" borderId="71" xfId="0" applyNumberFormat="1" applyFont="1" applyFill="1" applyBorder="1" applyAlignment="1" applyProtection="1">
      <alignment horizontal="right" wrapText="1"/>
    </xf>
    <xf numFmtId="0" fontId="21" fillId="3" borderId="0" xfId="0" applyFont="1" applyFill="1" applyBorder="1" applyAlignment="1" applyProtection="1"/>
    <xf numFmtId="0" fontId="21" fillId="8" borderId="0" xfId="0" applyFont="1" applyFill="1" applyBorder="1" applyAlignment="1" applyProtection="1"/>
    <xf numFmtId="0" fontId="51" fillId="40" borderId="8" xfId="0" applyFont="1" applyFill="1" applyBorder="1" applyAlignment="1">
      <alignment horizontal="center" vertical="center"/>
    </xf>
    <xf numFmtId="0" fontId="51" fillId="40" borderId="9" xfId="0" applyFont="1" applyFill="1" applyBorder="1" applyAlignment="1">
      <alignment horizontal="center" vertical="center"/>
    </xf>
    <xf numFmtId="0" fontId="51" fillId="42" borderId="8" xfId="0" applyFont="1" applyFill="1" applyBorder="1" applyAlignment="1">
      <alignment horizontal="right" vertical="center"/>
    </xf>
    <xf numFmtId="0" fontId="51" fillId="42" borderId="11" xfId="0" applyFont="1" applyFill="1" applyBorder="1" applyAlignment="1">
      <alignment horizontal="right" vertical="center"/>
    </xf>
    <xf numFmtId="0" fontId="51" fillId="42" borderId="30" xfId="0" applyFont="1" applyFill="1" applyBorder="1" applyAlignment="1">
      <alignment horizontal="right" vertical="center"/>
    </xf>
    <xf numFmtId="0" fontId="51" fillId="42" borderId="9" xfId="0" applyFont="1" applyFill="1" applyBorder="1" applyAlignment="1">
      <alignment horizontal="right" vertical="center"/>
    </xf>
    <xf numFmtId="0" fontId="0" fillId="2" borderId="0" xfId="0" applyFill="1" applyAlignment="1">
      <alignment horizontal="left" vertical="center" wrapText="1"/>
    </xf>
    <xf numFmtId="0" fontId="1" fillId="2" borderId="0" xfId="3" applyFont="1" applyFill="1" applyAlignment="1" applyProtection="1">
      <alignment horizontal="left" wrapText="1"/>
    </xf>
    <xf numFmtId="0" fontId="61" fillId="2" borderId="0" xfId="3" applyFont="1" applyFill="1" applyAlignment="1" applyProtection="1">
      <alignment horizontal="left"/>
    </xf>
    <xf numFmtId="0" fontId="15" fillId="0" borderId="29" xfId="3" applyFont="1" applyFill="1" applyBorder="1" applyAlignment="1" applyProtection="1">
      <alignment horizontal="left" vertical="top"/>
    </xf>
    <xf numFmtId="0" fontId="15" fillId="0" borderId="31" xfId="3" applyFont="1" applyFill="1" applyBorder="1" applyAlignment="1" applyProtection="1">
      <alignment horizontal="left" vertical="top"/>
    </xf>
    <xf numFmtId="0" fontId="15" fillId="0" borderId="33" xfId="3" applyFont="1" applyFill="1" applyBorder="1" applyAlignment="1" applyProtection="1">
      <alignment horizontal="left" vertical="top"/>
    </xf>
    <xf numFmtId="0" fontId="15" fillId="40" borderId="1" xfId="3" applyFont="1" applyFill="1" applyBorder="1" applyAlignment="1" applyProtection="1">
      <alignment horizontal="left"/>
    </xf>
    <xf numFmtId="0" fontId="15" fillId="40" borderId="7" xfId="3" applyFont="1" applyFill="1" applyBorder="1" applyAlignment="1" applyProtection="1">
      <alignment horizontal="left"/>
    </xf>
    <xf numFmtId="0" fontId="15" fillId="0" borderId="23" xfId="3" applyFont="1" applyFill="1" applyBorder="1" applyAlignment="1" applyProtection="1">
      <alignment horizontal="left" vertical="top"/>
    </xf>
    <xf numFmtId="0" fontId="15" fillId="0" borderId="25" xfId="3" applyFont="1" applyFill="1" applyBorder="1" applyAlignment="1" applyProtection="1">
      <alignment horizontal="left" vertical="top"/>
    </xf>
    <xf numFmtId="0" fontId="71" fillId="40" borderId="1" xfId="3" applyFont="1" applyFill="1" applyBorder="1" applyAlignment="1" applyProtection="1">
      <alignment horizontal="right" vertical="center"/>
    </xf>
    <xf numFmtId="0" fontId="71" fillId="40" borderId="7" xfId="3" applyFont="1" applyFill="1" applyBorder="1" applyAlignment="1" applyProtection="1">
      <alignment horizontal="right" vertical="center"/>
    </xf>
    <xf numFmtId="0" fontId="71" fillId="40" borderId="28" xfId="3" applyFont="1" applyFill="1" applyBorder="1" applyAlignment="1" applyProtection="1">
      <alignment horizontal="right" vertical="center"/>
    </xf>
    <xf numFmtId="0" fontId="45" fillId="2" borderId="63" xfId="0" applyFont="1" applyFill="1" applyBorder="1" applyAlignment="1">
      <alignment horizontal="left"/>
    </xf>
    <xf numFmtId="0" fontId="53" fillId="2" borderId="63" xfId="0" applyFont="1" applyFill="1" applyBorder="1" applyAlignment="1">
      <alignment horizontal="left"/>
    </xf>
    <xf numFmtId="0" fontId="53" fillId="2" borderId="0" xfId="0" applyFont="1" applyFill="1" applyAlignment="1">
      <alignment horizontal="left"/>
    </xf>
    <xf numFmtId="0" fontId="0" fillId="2" borderId="19" xfId="60" applyFont="1" applyFill="1" applyBorder="1" applyAlignment="1">
      <alignment horizontal="left" vertical="center" wrapText="1"/>
    </xf>
    <xf numFmtId="0" fontId="43" fillId="2" borderId="19" xfId="60" applyFont="1" applyFill="1" applyBorder="1" applyAlignment="1">
      <alignment horizontal="left" vertical="center" wrapText="1"/>
    </xf>
    <xf numFmtId="0" fontId="0" fillId="2" borderId="0" xfId="0" applyFill="1" applyAlignment="1">
      <alignment horizontal="left"/>
    </xf>
    <xf numFmtId="0" fontId="25" fillId="2" borderId="6" xfId="60" applyFont="1" applyFill="1" applyBorder="1" applyAlignment="1">
      <alignment horizontal="left" vertical="top" wrapText="1"/>
    </xf>
    <xf numFmtId="0" fontId="25" fillId="2" borderId="61" xfId="60" applyFont="1" applyFill="1" applyBorder="1" applyAlignment="1">
      <alignment horizontal="left" vertical="top" wrapText="1"/>
    </xf>
    <xf numFmtId="0" fontId="25" fillId="2" borderId="55" xfId="60" applyFont="1" applyFill="1" applyBorder="1" applyAlignment="1">
      <alignment horizontal="left" vertical="top" wrapText="1"/>
    </xf>
    <xf numFmtId="0" fontId="9" fillId="0" borderId="0" xfId="52" applyFont="1" applyFill="1" applyBorder="1" applyAlignment="1">
      <alignment wrapText="1"/>
    </xf>
    <xf numFmtId="0" fontId="45" fillId="2" borderId="0" xfId="0" applyFont="1" applyFill="1" applyBorder="1" applyAlignment="1">
      <alignment horizontal="left"/>
    </xf>
    <xf numFmtId="0" fontId="53" fillId="0" borderId="0" xfId="0" applyFont="1" applyAlignment="1">
      <alignment horizontal="left" wrapText="1"/>
    </xf>
    <xf numFmtId="0" fontId="0" fillId="0" borderId="62" xfId="0" applyBorder="1" applyAlignment="1">
      <alignment horizontal="center"/>
    </xf>
    <xf numFmtId="0" fontId="0" fillId="0" borderId="34" xfId="0" applyBorder="1" applyAlignment="1">
      <alignment horizontal="center"/>
    </xf>
    <xf numFmtId="0" fontId="0" fillId="0" borderId="63" xfId="0" applyBorder="1" applyAlignment="1">
      <alignment horizontal="center"/>
    </xf>
    <xf numFmtId="0" fontId="0" fillId="0" borderId="0" xfId="0" applyAlignment="1">
      <alignment horizontal="center"/>
    </xf>
    <xf numFmtId="0" fontId="0" fillId="2" borderId="0" xfId="0" applyFill="1" applyBorder="1" applyAlignment="1">
      <alignment horizontal="left" wrapText="1"/>
    </xf>
    <xf numFmtId="0" fontId="0" fillId="2" borderId="0" xfId="0" applyFill="1" applyBorder="1" applyAlignment="1">
      <alignment horizontal="left"/>
    </xf>
    <xf numFmtId="0" fontId="51" fillId="0" borderId="0" xfId="0" applyFont="1" applyFill="1" applyBorder="1" applyAlignment="1">
      <alignment horizontal="right" vertical="center"/>
    </xf>
    <xf numFmtId="2" fontId="0" fillId="5" borderId="29" xfId="0" applyNumberFormat="1" applyFill="1" applyBorder="1" applyAlignment="1">
      <alignment horizontal="center"/>
    </xf>
    <xf numFmtId="2" fontId="0" fillId="5" borderId="33" xfId="0" applyNumberFormat="1" applyFill="1" applyBorder="1" applyAlignment="1">
      <alignment horizontal="center"/>
    </xf>
    <xf numFmtId="0" fontId="53" fillId="0" borderId="0" xfId="0" applyFont="1" applyAlignment="1">
      <alignment horizontal="left" vertical="center"/>
    </xf>
    <xf numFmtId="0" fontId="52" fillId="42" borderId="19" xfId="0" applyFont="1" applyFill="1" applyBorder="1" applyAlignment="1">
      <alignment horizontal="right" vertical="center"/>
    </xf>
    <xf numFmtId="2" fontId="0" fillId="5" borderId="29" xfId="0" applyNumberFormat="1" applyFill="1" applyBorder="1" applyAlignment="1">
      <alignment horizontal="right"/>
    </xf>
    <xf numFmtId="2" fontId="0" fillId="5" borderId="33" xfId="0" applyNumberFormat="1" applyFill="1" applyBorder="1" applyAlignment="1">
      <alignment horizontal="right"/>
    </xf>
    <xf numFmtId="0" fontId="52" fillId="0" borderId="21" xfId="0" applyFont="1" applyBorder="1" applyAlignment="1">
      <alignment horizontal="center" wrapText="1"/>
    </xf>
    <xf numFmtId="0" fontId="52" fillId="0" borderId="0" xfId="0" applyFont="1" applyAlignment="1">
      <alignment horizontal="center" wrapText="1"/>
    </xf>
    <xf numFmtId="0" fontId="45" fillId="42" borderId="1" xfId="0" applyFont="1" applyFill="1" applyBorder="1" applyAlignment="1">
      <alignment horizontal="left" vertical="center" wrapText="1"/>
    </xf>
    <xf numFmtId="0" fontId="45" fillId="42" borderId="7" xfId="0" applyFont="1" applyFill="1" applyBorder="1" applyAlignment="1">
      <alignment horizontal="left" vertical="center" wrapText="1"/>
    </xf>
    <xf numFmtId="0" fontId="45" fillId="42" borderId="27" xfId="0" applyFont="1" applyFill="1" applyBorder="1" applyAlignment="1">
      <alignment horizontal="left" vertical="center" wrapText="1"/>
    </xf>
    <xf numFmtId="0" fontId="45" fillId="42" borderId="1" xfId="0" applyFont="1" applyFill="1" applyBorder="1" applyAlignment="1">
      <alignment horizontal="left" vertical="center"/>
    </xf>
    <xf numFmtId="0" fontId="45" fillId="42" borderId="7" xfId="0" applyFont="1" applyFill="1" applyBorder="1" applyAlignment="1">
      <alignment horizontal="left" vertical="center"/>
    </xf>
    <xf numFmtId="0" fontId="45" fillId="42" borderId="27" xfId="0" applyFont="1" applyFill="1" applyBorder="1" applyAlignment="1">
      <alignment horizontal="left" vertical="center"/>
    </xf>
    <xf numFmtId="0" fontId="53" fillId="42" borderId="1" xfId="0" applyFont="1" applyFill="1" applyBorder="1" applyAlignment="1">
      <alignment horizontal="left" vertical="center"/>
    </xf>
    <xf numFmtId="0" fontId="53" fillId="42" borderId="7" xfId="0" applyFont="1" applyFill="1" applyBorder="1" applyAlignment="1">
      <alignment horizontal="left" vertical="center"/>
    </xf>
    <xf numFmtId="0" fontId="53" fillId="42" borderId="27" xfId="0" applyFont="1" applyFill="1" applyBorder="1" applyAlignment="1">
      <alignment horizontal="left" vertical="center"/>
    </xf>
    <xf numFmtId="8" fontId="52" fillId="2" borderId="19" xfId="0" applyNumberFormat="1" applyFont="1" applyFill="1" applyBorder="1" applyAlignment="1">
      <alignment horizontal="center" vertical="center"/>
    </xf>
    <xf numFmtId="0" fontId="52" fillId="2" borderId="19" xfId="0" applyFont="1" applyFill="1" applyBorder="1" applyAlignment="1">
      <alignment horizontal="center" vertical="center"/>
    </xf>
    <xf numFmtId="0" fontId="71" fillId="3" borderId="34" xfId="0" applyFont="1" applyFill="1" applyBorder="1" applyAlignment="1" applyProtection="1">
      <alignment horizontal="right" vertical="center"/>
    </xf>
    <xf numFmtId="0" fontId="71" fillId="3" borderId="0" xfId="0" applyFont="1" applyFill="1" applyBorder="1" applyAlignment="1" applyProtection="1">
      <alignment horizontal="right" vertical="center"/>
    </xf>
    <xf numFmtId="0" fontId="71" fillId="3" borderId="24" xfId="0" applyFont="1" applyFill="1" applyBorder="1" applyAlignment="1" applyProtection="1">
      <alignment horizontal="right" vertical="center"/>
    </xf>
    <xf numFmtId="0" fontId="63" fillId="3" borderId="0" xfId="0" applyNumberFormat="1" applyFont="1" applyFill="1" applyAlignment="1" applyProtection="1">
      <alignment horizontal="center"/>
    </xf>
    <xf numFmtId="0" fontId="9" fillId="2" borderId="0" xfId="0" applyFont="1" applyFill="1" applyAlignment="1" applyProtection="1">
      <alignment horizontal="left"/>
    </xf>
    <xf numFmtId="0" fontId="59" fillId="2" borderId="0" xfId="0" applyFont="1" applyFill="1" applyAlignment="1" applyProtection="1">
      <alignment horizontal="left"/>
    </xf>
    <xf numFmtId="0" fontId="64" fillId="2" borderId="0" xfId="0" applyFont="1" applyFill="1" applyAlignment="1" applyProtection="1">
      <alignment horizontal="left"/>
    </xf>
    <xf numFmtId="0" fontId="6" fillId="0" borderId="1" xfId="0" applyFont="1" applyFill="1" applyBorder="1" applyAlignment="1">
      <alignment horizontal="right" vertical="center" wrapText="1"/>
    </xf>
    <xf numFmtId="0" fontId="6" fillId="0" borderId="7" xfId="0" applyFont="1" applyFill="1" applyBorder="1" applyAlignment="1">
      <alignment horizontal="right" vertical="center" wrapText="1"/>
    </xf>
    <xf numFmtId="0" fontId="6" fillId="0" borderId="27" xfId="0" applyFont="1" applyFill="1" applyBorder="1" applyAlignment="1">
      <alignment horizontal="right" vertical="center" wrapText="1"/>
    </xf>
    <xf numFmtId="0" fontId="9" fillId="2" borderId="0" xfId="0" applyFont="1" applyFill="1" applyAlignment="1">
      <alignment horizontal="left"/>
    </xf>
    <xf numFmtId="0" fontId="13" fillId="2" borderId="0" xfId="0" applyFont="1" applyFill="1" applyAlignment="1">
      <alignment horizontal="left" vertical="center" wrapText="1"/>
    </xf>
    <xf numFmtId="0" fontId="46" fillId="40" borderId="20" xfId="0" applyFont="1" applyFill="1" applyBorder="1" applyAlignment="1">
      <alignment horizontal="center"/>
    </xf>
    <xf numFmtId="0" fontId="46" fillId="40" borderId="21" xfId="0" applyFont="1" applyFill="1" applyBorder="1" applyAlignment="1">
      <alignment horizontal="center"/>
    </xf>
    <xf numFmtId="0" fontId="46" fillId="40" borderId="22" xfId="0" applyFont="1" applyFill="1" applyBorder="1" applyAlignment="1">
      <alignment horizontal="center"/>
    </xf>
    <xf numFmtId="4" fontId="46" fillId="40" borderId="20" xfId="0" applyNumberFormat="1" applyFont="1" applyFill="1" applyBorder="1" applyAlignment="1">
      <alignment horizontal="center"/>
    </xf>
    <xf numFmtId="4" fontId="46" fillId="40" borderId="21" xfId="0" applyNumberFormat="1" applyFont="1" applyFill="1" applyBorder="1" applyAlignment="1">
      <alignment horizontal="center"/>
    </xf>
    <xf numFmtId="4" fontId="46" fillId="40" borderId="22" xfId="0" applyNumberFormat="1" applyFont="1" applyFill="1" applyBorder="1" applyAlignment="1">
      <alignment horizontal="center"/>
    </xf>
    <xf numFmtId="0" fontId="0" fillId="2" borderId="0" xfId="0" applyFill="1" applyBorder="1" applyAlignment="1">
      <alignment horizontal="left" vertical="center" wrapText="1"/>
    </xf>
  </cellXfs>
  <cellStyles count="62">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2" xfId="32"/>
    <cellStyle name="Check Cell 2" xfId="33"/>
    <cellStyle name="Comma 2" xfId="50"/>
    <cellStyle name="Comma 3" xfId="48"/>
    <cellStyle name="Currency 2" xfId="53"/>
    <cellStyle name="Explanatory Text 2" xfId="34"/>
    <cellStyle name="Good 2" xfId="35"/>
    <cellStyle name="Heading 1 2" xfId="1"/>
    <cellStyle name="Heading 1 2 2" xfId="36"/>
    <cellStyle name="Heading 2 2" xfId="37"/>
    <cellStyle name="Heading 3 2" xfId="38"/>
    <cellStyle name="Heading 4 2" xfId="39"/>
    <cellStyle name="Input 2" xfId="40"/>
    <cellStyle name="Linked Cell 2" xfId="41"/>
    <cellStyle name="Neutral 2" xfId="42"/>
    <cellStyle name="Normal 2" xfId="2"/>
    <cellStyle name="Normal 2 10" xfId="56"/>
    <cellStyle name="Normal 3" xfId="6"/>
    <cellStyle name="Normal 3 2" xfId="49"/>
    <cellStyle name="Normal 3 2 2" xfId="58"/>
    <cellStyle name="Normal 3 3" xfId="54"/>
    <cellStyle name="Normal 4" xfId="59"/>
    <cellStyle name="Normal 4 2" xfId="61"/>
    <cellStyle name="Normal_HOSIM0201" xfId="55"/>
    <cellStyle name="Normal_ND03-Sažetak" xfId="3"/>
    <cellStyle name="Normalno" xfId="0" builtinId="0"/>
    <cellStyle name="Normalno 2" xfId="52"/>
    <cellStyle name="Normalno 3" xfId="60"/>
    <cellStyle name="Note 2" xfId="43"/>
    <cellStyle name="Obično 2" xfId="4"/>
    <cellStyle name="Obično_POPIS" xfId="5"/>
    <cellStyle name="Output 2" xfId="44"/>
    <cellStyle name="Percent 2" xfId="57"/>
    <cellStyle name="Postotak" xfId="51" builtinId="5"/>
    <cellStyle name="Title 2" xfId="45"/>
    <cellStyle name="Total 2" xfId="46"/>
    <cellStyle name="Warning Text 2" xfId="47"/>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3:C10"/>
  <sheetViews>
    <sheetView showGridLines="0" zoomScale="85" zoomScaleNormal="85" workbookViewId="0">
      <selection activeCell="A8" sqref="A8"/>
    </sheetView>
  </sheetViews>
  <sheetFormatPr defaultColWidth="35.28515625" defaultRowHeight="12.75"/>
  <cols>
    <col min="1" max="1" width="38" style="9" customWidth="1"/>
    <col min="2" max="2" width="6.140625" style="9" customWidth="1"/>
    <col min="3" max="3" width="35.28515625" style="9" customWidth="1"/>
    <col min="4" max="16384" width="35.28515625" style="9"/>
  </cols>
  <sheetData>
    <row r="3" spans="1:3" ht="27.75" customHeight="1">
      <c r="A3" s="186" t="s">
        <v>21</v>
      </c>
      <c r="B3" s="186"/>
    </row>
    <row r="4" spans="1:3">
      <c r="A4" s="10"/>
      <c r="B4" s="10"/>
    </row>
    <row r="5" spans="1:3" ht="53.25" customHeight="1">
      <c r="A5" s="187" t="s">
        <v>22</v>
      </c>
      <c r="B5" s="188"/>
      <c r="C5" s="305" t="s">
        <v>410</v>
      </c>
    </row>
    <row r="6" spans="1:3" ht="31.5" customHeight="1">
      <c r="A6" s="187" t="s">
        <v>23</v>
      </c>
      <c r="B6" s="188"/>
      <c r="C6" s="189" t="s">
        <v>323</v>
      </c>
    </row>
    <row r="7" spans="1:3" ht="22.5" customHeight="1">
      <c r="A7" s="187" t="s">
        <v>24</v>
      </c>
      <c r="B7" s="188"/>
      <c r="C7" s="189">
        <v>14480721492</v>
      </c>
    </row>
    <row r="8" spans="1:3" ht="24" customHeight="1">
      <c r="A8" s="187" t="s">
        <v>418</v>
      </c>
      <c r="B8" s="188"/>
      <c r="C8" s="189">
        <v>262</v>
      </c>
    </row>
    <row r="9" spans="1:3" ht="47.25" customHeight="1">
      <c r="A9" s="187" t="s">
        <v>409</v>
      </c>
      <c r="B9" s="188"/>
      <c r="C9" s="305">
        <v>63221</v>
      </c>
    </row>
    <row r="10" spans="1:3" ht="12.75" customHeight="1">
      <c r="A10" s="95"/>
      <c r="B10" s="95"/>
      <c r="C10" s="95"/>
    </row>
  </sheetData>
  <pageMargins left="0.70866141732283472" right="0.70866141732283472" top="0.74803149606299213" bottom="0.74803149606299213" header="0.31496062992125984" footer="0.31496062992125984"/>
  <pageSetup paperSize="9" orientation="portrait" verticalDpi="0" r:id="rId1"/>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4:D12"/>
  <sheetViews>
    <sheetView showGridLines="0" zoomScaleNormal="100" workbookViewId="0">
      <selection activeCell="E20" sqref="E20:F20"/>
    </sheetView>
  </sheetViews>
  <sheetFormatPr defaultRowHeight="12.75"/>
  <cols>
    <col min="1" max="1" width="3.5703125" style="94" customWidth="1"/>
    <col min="2" max="2" width="66.5703125" style="94" customWidth="1"/>
    <col min="3" max="3" width="24.5703125" style="6" customWidth="1"/>
    <col min="4" max="4" width="28.7109375" style="6" customWidth="1"/>
    <col min="5" max="16384" width="9.140625" style="94"/>
  </cols>
  <sheetData>
    <row r="4" spans="1:4" s="1" customFormat="1" ht="15.75">
      <c r="A4" s="2"/>
      <c r="B4" s="3" t="s">
        <v>407</v>
      </c>
      <c r="C4" s="4"/>
      <c r="D4" s="4"/>
    </row>
    <row r="5" spans="1:4" s="1" customFormat="1" ht="36.75" customHeight="1" thickBot="1">
      <c r="A5" s="2"/>
      <c r="C5" s="4"/>
      <c r="D5" s="4"/>
    </row>
    <row r="6" spans="1:4" s="5" customFormat="1" ht="63.75" thickBot="1">
      <c r="A6" s="310" t="s">
        <v>6</v>
      </c>
      <c r="B6" s="311"/>
      <c r="C6" s="190" t="s">
        <v>1</v>
      </c>
      <c r="D6" s="190" t="s">
        <v>2</v>
      </c>
    </row>
    <row r="7" spans="1:4" s="5" customFormat="1" ht="15.75" thickBot="1">
      <c r="A7" s="216">
        <v>1</v>
      </c>
      <c r="B7" s="193">
        <v>2</v>
      </c>
      <c r="C7" s="194">
        <v>3</v>
      </c>
      <c r="D7" s="195" t="s">
        <v>324</v>
      </c>
    </row>
    <row r="8" spans="1:4" ht="30" customHeight="1" thickBot="1">
      <c r="A8" s="191" t="s">
        <v>0</v>
      </c>
      <c r="B8" s="212" t="s">
        <v>321</v>
      </c>
      <c r="C8" s="251">
        <v>0</v>
      </c>
      <c r="D8" s="252">
        <f>C8*2</f>
        <v>0</v>
      </c>
    </row>
    <row r="9" spans="1:4" ht="30" customHeight="1" thickBot="1">
      <c r="A9" s="192" t="s">
        <v>3</v>
      </c>
      <c r="B9" s="213" t="s">
        <v>322</v>
      </c>
      <c r="C9" s="251">
        <v>0</v>
      </c>
      <c r="D9" s="252">
        <f t="shared" ref="D9:D11" si="0">C9*2</f>
        <v>0</v>
      </c>
    </row>
    <row r="10" spans="1:4" ht="30" customHeight="1" thickBot="1">
      <c r="A10" s="192" t="s">
        <v>8</v>
      </c>
      <c r="B10" s="213" t="s">
        <v>5</v>
      </c>
      <c r="C10" s="251">
        <v>0</v>
      </c>
      <c r="D10" s="252">
        <f t="shared" si="0"/>
        <v>0</v>
      </c>
    </row>
    <row r="11" spans="1:4" ht="30" customHeight="1" thickBot="1">
      <c r="A11" s="214" t="s">
        <v>4</v>
      </c>
      <c r="B11" s="215" t="s">
        <v>408</v>
      </c>
      <c r="C11" s="253">
        <v>0</v>
      </c>
      <c r="D11" s="252">
        <f t="shared" si="0"/>
        <v>0</v>
      </c>
    </row>
    <row r="12" spans="1:4" ht="21.75" customHeight="1" thickBot="1">
      <c r="A12" s="7"/>
      <c r="B12" s="196" t="s">
        <v>7</v>
      </c>
      <c r="C12" s="254">
        <f>C8+C9+C10+C11</f>
        <v>0</v>
      </c>
      <c r="D12" s="255">
        <f>SUM(D8:D11)</f>
        <v>0</v>
      </c>
    </row>
  </sheetData>
  <mergeCells count="1">
    <mergeCell ref="A6:B6"/>
  </mergeCells>
  <pageMargins left="0.31496062992125984" right="0.31496062992125984" top="0.55118110236220474" bottom="0.55118110236220474" header="0.31496062992125984" footer="0.31496062992125984"/>
  <pageSetup paperSize="9" scale="87" fitToHeight="0" orientation="portrait" r:id="rId1"/>
  <headerFooter>
    <oddFooter>&amp;L&amp;F&amp;C&amp;10&amp;P&amp;R&amp;10&amp;A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L44"/>
  <sheetViews>
    <sheetView tabSelected="1" topLeftCell="A25" workbookViewId="0">
      <selection activeCell="L35" sqref="L35"/>
    </sheetView>
  </sheetViews>
  <sheetFormatPr defaultRowHeight="15"/>
  <cols>
    <col min="1" max="1" width="9.140625" style="96"/>
    <col min="2" max="2" width="32.7109375" style="96" customWidth="1"/>
    <col min="3" max="3" width="15" style="96" customWidth="1"/>
    <col min="4" max="4" width="19.140625" style="96" customWidth="1"/>
    <col min="5" max="5" width="21.140625" style="96" customWidth="1"/>
    <col min="6" max="6" width="19.85546875" style="96" customWidth="1"/>
    <col min="7" max="8" width="19" style="96" customWidth="1"/>
    <col min="9" max="9" width="25.42578125" style="96" customWidth="1"/>
    <col min="10" max="10" width="23.140625" style="96" customWidth="1"/>
    <col min="11" max="11" width="24.42578125" style="96" customWidth="1"/>
    <col min="12" max="12" width="22.28515625" style="96" customWidth="1"/>
    <col min="13" max="16384" width="9.140625" style="96"/>
  </cols>
  <sheetData>
    <row r="2" spans="1:12" ht="15.75">
      <c r="B2" s="204" t="s">
        <v>325</v>
      </c>
      <c r="C2" s="104"/>
    </row>
    <row r="4" spans="1:12" ht="15.75" thickBot="1"/>
    <row r="5" spans="1:12" ht="81.75" customHeight="1" thickBot="1">
      <c r="A5" s="197" t="s">
        <v>16</v>
      </c>
      <c r="B5" s="197" t="s">
        <v>253</v>
      </c>
      <c r="C5" s="197" t="s">
        <v>38</v>
      </c>
      <c r="D5" s="197" t="s">
        <v>254</v>
      </c>
      <c r="E5" s="197" t="s">
        <v>255</v>
      </c>
      <c r="F5" s="198" t="s">
        <v>394</v>
      </c>
      <c r="G5" s="200" t="s">
        <v>256</v>
      </c>
      <c r="H5" s="200" t="s">
        <v>364</v>
      </c>
      <c r="I5" s="200" t="s">
        <v>329</v>
      </c>
      <c r="J5" s="200" t="s">
        <v>257</v>
      </c>
      <c r="K5" s="200" t="s">
        <v>17</v>
      </c>
      <c r="L5" s="200" t="s">
        <v>18</v>
      </c>
    </row>
    <row r="6" spans="1:12" ht="14.25" customHeight="1">
      <c r="A6" s="201">
        <v>1</v>
      </c>
      <c r="B6" s="201">
        <v>2</v>
      </c>
      <c r="C6" s="202">
        <v>3</v>
      </c>
      <c r="D6" s="201">
        <v>4</v>
      </c>
      <c r="E6" s="202">
        <v>5</v>
      </c>
      <c r="F6" s="203">
        <v>6</v>
      </c>
      <c r="G6" s="199">
        <v>7</v>
      </c>
      <c r="H6" s="199">
        <v>8</v>
      </c>
      <c r="I6" s="199">
        <v>9</v>
      </c>
      <c r="J6" s="199" t="s">
        <v>327</v>
      </c>
      <c r="K6" s="199">
        <v>11</v>
      </c>
      <c r="L6" s="199" t="s">
        <v>328</v>
      </c>
    </row>
    <row r="7" spans="1:12">
      <c r="A7" s="138">
        <v>1</v>
      </c>
      <c r="B7" s="139" t="s">
        <v>182</v>
      </c>
      <c r="C7" s="97" t="s">
        <v>176</v>
      </c>
      <c r="D7" s="150">
        <v>7960000</v>
      </c>
      <c r="E7" s="150">
        <v>7960000</v>
      </c>
      <c r="F7" s="152">
        <v>5.0000000000000001E-3</v>
      </c>
      <c r="G7" s="211">
        <v>0</v>
      </c>
      <c r="H7" s="211">
        <v>0</v>
      </c>
      <c r="I7" s="211">
        <v>0</v>
      </c>
      <c r="J7" s="211">
        <f>G7+H7+I7</f>
        <v>0</v>
      </c>
      <c r="K7" s="211">
        <v>0</v>
      </c>
      <c r="L7" s="211">
        <f>J7+K7</f>
        <v>0</v>
      </c>
    </row>
    <row r="8" spans="1:12">
      <c r="A8" s="138">
        <v>2</v>
      </c>
      <c r="B8" s="139" t="s">
        <v>183</v>
      </c>
      <c r="C8" s="97" t="s">
        <v>176</v>
      </c>
      <c r="D8" s="150">
        <v>4733000</v>
      </c>
      <c r="E8" s="150">
        <v>4733000</v>
      </c>
      <c r="F8" s="152">
        <v>5.0000000000000001E-3</v>
      </c>
      <c r="G8" s="211">
        <v>0</v>
      </c>
      <c r="H8" s="211">
        <v>0</v>
      </c>
      <c r="I8" s="211">
        <v>0</v>
      </c>
      <c r="J8" s="211">
        <f t="shared" ref="J8:J34" si="0">G8+H8+I8</f>
        <v>0</v>
      </c>
      <c r="K8" s="211">
        <v>0</v>
      </c>
      <c r="L8" s="211">
        <f t="shared" ref="L8:L34" si="1">J8+K8</f>
        <v>0</v>
      </c>
    </row>
    <row r="9" spans="1:12">
      <c r="A9" s="138">
        <v>3</v>
      </c>
      <c r="B9" s="139" t="s">
        <v>191</v>
      </c>
      <c r="C9" s="97" t="s">
        <v>176</v>
      </c>
      <c r="D9" s="150">
        <v>779000</v>
      </c>
      <c r="E9" s="150">
        <v>779000</v>
      </c>
      <c r="F9" s="152">
        <v>5.0000000000000001E-3</v>
      </c>
      <c r="G9" s="211">
        <v>0</v>
      </c>
      <c r="H9" s="211">
        <v>0</v>
      </c>
      <c r="I9" s="211">
        <v>0</v>
      </c>
      <c r="J9" s="211">
        <f t="shared" si="0"/>
        <v>0</v>
      </c>
      <c r="K9" s="211">
        <v>0</v>
      </c>
      <c r="L9" s="211">
        <f t="shared" si="1"/>
        <v>0</v>
      </c>
    </row>
    <row r="10" spans="1:12">
      <c r="A10" s="138">
        <v>4</v>
      </c>
      <c r="B10" s="145" t="s">
        <v>249</v>
      </c>
      <c r="C10" s="97" t="s">
        <v>176</v>
      </c>
      <c r="D10" s="150">
        <v>43489000</v>
      </c>
      <c r="E10" s="151">
        <v>15087418</v>
      </c>
      <c r="F10" s="152">
        <v>5.0000000000000001E-3</v>
      </c>
      <c r="G10" s="211">
        <v>0</v>
      </c>
      <c r="H10" s="211">
        <v>0</v>
      </c>
      <c r="I10" s="211">
        <v>0</v>
      </c>
      <c r="J10" s="211">
        <f t="shared" si="0"/>
        <v>0</v>
      </c>
      <c r="K10" s="211">
        <v>0</v>
      </c>
      <c r="L10" s="211">
        <f t="shared" si="1"/>
        <v>0</v>
      </c>
    </row>
    <row r="11" spans="1:12">
      <c r="A11" s="138">
        <v>5</v>
      </c>
      <c r="B11" s="139" t="s">
        <v>197</v>
      </c>
      <c r="C11" s="97" t="s">
        <v>198</v>
      </c>
      <c r="D11" s="150">
        <v>2804000</v>
      </c>
      <c r="E11" s="150">
        <v>2804000</v>
      </c>
      <c r="F11" s="152">
        <v>5.0000000000000001E-3</v>
      </c>
      <c r="G11" s="211">
        <v>0</v>
      </c>
      <c r="H11" s="211">
        <v>0</v>
      </c>
      <c r="I11" s="211">
        <v>0</v>
      </c>
      <c r="J11" s="211">
        <f t="shared" si="0"/>
        <v>0</v>
      </c>
      <c r="K11" s="211">
        <v>0</v>
      </c>
      <c r="L11" s="211">
        <f t="shared" si="1"/>
        <v>0</v>
      </c>
    </row>
    <row r="12" spans="1:12">
      <c r="A12" s="138">
        <v>6</v>
      </c>
      <c r="B12" s="139" t="s">
        <v>205</v>
      </c>
      <c r="C12" s="97" t="s">
        <v>206</v>
      </c>
      <c r="D12" s="150">
        <v>3073000</v>
      </c>
      <c r="E12" s="150">
        <v>3073000</v>
      </c>
      <c r="F12" s="152">
        <v>5.0000000000000001E-3</v>
      </c>
      <c r="G12" s="211">
        <v>0</v>
      </c>
      <c r="H12" s="211">
        <v>0</v>
      </c>
      <c r="I12" s="211">
        <v>0</v>
      </c>
      <c r="J12" s="211">
        <f t="shared" si="0"/>
        <v>0</v>
      </c>
      <c r="K12" s="211">
        <v>0</v>
      </c>
      <c r="L12" s="211">
        <f t="shared" si="1"/>
        <v>0</v>
      </c>
    </row>
    <row r="13" spans="1:12">
      <c r="A13" s="138">
        <v>7</v>
      </c>
      <c r="B13" s="97" t="s">
        <v>211</v>
      </c>
      <c r="C13" s="97" t="s">
        <v>212</v>
      </c>
      <c r="D13" s="150">
        <v>3382000</v>
      </c>
      <c r="E13" s="150">
        <v>3382000</v>
      </c>
      <c r="F13" s="152">
        <v>5.0000000000000001E-3</v>
      </c>
      <c r="G13" s="211">
        <v>0</v>
      </c>
      <c r="H13" s="211">
        <v>0</v>
      </c>
      <c r="I13" s="211">
        <v>0</v>
      </c>
      <c r="J13" s="211">
        <f t="shared" si="0"/>
        <v>0</v>
      </c>
      <c r="K13" s="211">
        <v>0</v>
      </c>
      <c r="L13" s="211">
        <f t="shared" si="1"/>
        <v>0</v>
      </c>
    </row>
    <row r="14" spans="1:12">
      <c r="A14" s="138">
        <v>8</v>
      </c>
      <c r="B14" s="97" t="s">
        <v>217</v>
      </c>
      <c r="C14" s="97" t="s">
        <v>214</v>
      </c>
      <c r="D14" s="150">
        <v>3382000</v>
      </c>
      <c r="E14" s="150">
        <v>3382000</v>
      </c>
      <c r="F14" s="152">
        <v>5.0000000000000001E-3</v>
      </c>
      <c r="G14" s="211">
        <v>0</v>
      </c>
      <c r="H14" s="211">
        <v>0</v>
      </c>
      <c r="I14" s="211">
        <v>0</v>
      </c>
      <c r="J14" s="211">
        <f t="shared" si="0"/>
        <v>0</v>
      </c>
      <c r="K14" s="211">
        <v>0</v>
      </c>
      <c r="L14" s="211">
        <f t="shared" si="1"/>
        <v>0</v>
      </c>
    </row>
    <row r="15" spans="1:12">
      <c r="A15" s="138">
        <v>9</v>
      </c>
      <c r="B15" s="97" t="s">
        <v>218</v>
      </c>
      <c r="C15" s="97" t="s">
        <v>219</v>
      </c>
      <c r="D15" s="150">
        <v>4273000</v>
      </c>
      <c r="E15" s="150">
        <v>4273000</v>
      </c>
      <c r="F15" s="152">
        <v>5.0000000000000001E-3</v>
      </c>
      <c r="G15" s="211">
        <v>0</v>
      </c>
      <c r="H15" s="211">
        <v>0</v>
      </c>
      <c r="I15" s="211">
        <v>0</v>
      </c>
      <c r="J15" s="211">
        <f t="shared" si="0"/>
        <v>0</v>
      </c>
      <c r="K15" s="211">
        <v>0</v>
      </c>
      <c r="L15" s="211">
        <f t="shared" si="1"/>
        <v>0</v>
      </c>
    </row>
    <row r="16" spans="1:12">
      <c r="A16" s="138">
        <v>10</v>
      </c>
      <c r="B16" s="97" t="s">
        <v>222</v>
      </c>
      <c r="C16" s="97" t="s">
        <v>223</v>
      </c>
      <c r="D16" s="150">
        <v>4273000</v>
      </c>
      <c r="E16" s="150">
        <v>4273000</v>
      </c>
      <c r="F16" s="152">
        <v>5.0000000000000001E-3</v>
      </c>
      <c r="G16" s="211">
        <v>0</v>
      </c>
      <c r="H16" s="211">
        <v>0</v>
      </c>
      <c r="I16" s="211">
        <v>0</v>
      </c>
      <c r="J16" s="211">
        <f t="shared" si="0"/>
        <v>0</v>
      </c>
      <c r="K16" s="211">
        <v>0</v>
      </c>
      <c r="L16" s="211">
        <f t="shared" si="1"/>
        <v>0</v>
      </c>
    </row>
    <row r="17" spans="1:12">
      <c r="A17" s="138">
        <v>11</v>
      </c>
      <c r="B17" s="97" t="s">
        <v>224</v>
      </c>
      <c r="C17" s="97" t="s">
        <v>225</v>
      </c>
      <c r="D17" s="150">
        <v>4273000</v>
      </c>
      <c r="E17" s="150">
        <v>4273000</v>
      </c>
      <c r="F17" s="152">
        <v>5.0000000000000001E-3</v>
      </c>
      <c r="G17" s="211">
        <v>0</v>
      </c>
      <c r="H17" s="211">
        <v>0</v>
      </c>
      <c r="I17" s="211">
        <v>0</v>
      </c>
      <c r="J17" s="211">
        <f t="shared" si="0"/>
        <v>0</v>
      </c>
      <c r="K17" s="211">
        <v>0</v>
      </c>
      <c r="L17" s="211">
        <f t="shared" si="1"/>
        <v>0</v>
      </c>
    </row>
    <row r="18" spans="1:12">
      <c r="A18" s="138">
        <v>12</v>
      </c>
      <c r="B18" s="97" t="s">
        <v>227</v>
      </c>
      <c r="C18" s="97" t="s">
        <v>176</v>
      </c>
      <c r="D18" s="150">
        <v>523000</v>
      </c>
      <c r="E18" s="150">
        <v>523000</v>
      </c>
      <c r="F18" s="152">
        <v>5.0000000000000001E-3</v>
      </c>
      <c r="G18" s="211">
        <v>0</v>
      </c>
      <c r="H18" s="211">
        <v>0</v>
      </c>
      <c r="I18" s="211">
        <v>0</v>
      </c>
      <c r="J18" s="211">
        <f t="shared" si="0"/>
        <v>0</v>
      </c>
      <c r="K18" s="211">
        <v>0</v>
      </c>
      <c r="L18" s="211">
        <f t="shared" si="1"/>
        <v>0</v>
      </c>
    </row>
    <row r="19" spans="1:12" ht="43.5" customHeight="1">
      <c r="A19" s="205">
        <v>13</v>
      </c>
      <c r="B19" s="145" t="s">
        <v>348</v>
      </c>
      <c r="C19" s="97" t="s">
        <v>176</v>
      </c>
      <c r="D19" s="217">
        <v>1426000</v>
      </c>
      <c r="E19" s="217">
        <v>1426000</v>
      </c>
      <c r="F19" s="209">
        <v>5.0000000000000001E-3</v>
      </c>
      <c r="G19" s="211">
        <v>0</v>
      </c>
      <c r="H19" s="291">
        <v>0</v>
      </c>
      <c r="I19" s="211">
        <v>0</v>
      </c>
      <c r="J19" s="211">
        <f t="shared" si="0"/>
        <v>0</v>
      </c>
      <c r="K19" s="211">
        <v>0</v>
      </c>
      <c r="L19" s="211">
        <f t="shared" si="1"/>
        <v>0</v>
      </c>
    </row>
    <row r="20" spans="1:12" ht="51.75" customHeight="1">
      <c r="A20" s="205">
        <v>14</v>
      </c>
      <c r="B20" s="145" t="s">
        <v>349</v>
      </c>
      <c r="C20" s="97"/>
      <c r="D20" s="208">
        <v>225000</v>
      </c>
      <c r="E20" s="208">
        <v>225000</v>
      </c>
      <c r="F20" s="209">
        <v>5.0000000000000001E-3</v>
      </c>
      <c r="G20" s="211">
        <v>0</v>
      </c>
      <c r="H20" s="291">
        <v>0</v>
      </c>
      <c r="I20" s="211">
        <v>0</v>
      </c>
      <c r="J20" s="211">
        <f t="shared" si="0"/>
        <v>0</v>
      </c>
      <c r="K20" s="211">
        <v>0</v>
      </c>
      <c r="L20" s="211">
        <f t="shared" si="1"/>
        <v>0</v>
      </c>
    </row>
    <row r="21" spans="1:12" ht="53.25" customHeight="1">
      <c r="A21" s="205">
        <v>15</v>
      </c>
      <c r="B21" s="206" t="s">
        <v>347</v>
      </c>
      <c r="C21" s="207"/>
      <c r="D21" s="208">
        <v>540000</v>
      </c>
      <c r="E21" s="208">
        <v>540000</v>
      </c>
      <c r="F21" s="209">
        <v>5.0000000000000001E-3</v>
      </c>
      <c r="G21" s="211">
        <v>0</v>
      </c>
      <c r="H21" s="291">
        <v>0</v>
      </c>
      <c r="I21" s="211">
        <v>0</v>
      </c>
      <c r="J21" s="211">
        <f t="shared" si="0"/>
        <v>0</v>
      </c>
      <c r="K21" s="211">
        <v>0</v>
      </c>
      <c r="L21" s="211">
        <f t="shared" si="1"/>
        <v>0</v>
      </c>
    </row>
    <row r="22" spans="1:12" ht="43.5" customHeight="1">
      <c r="A22" s="205">
        <v>16</v>
      </c>
      <c r="B22" s="206" t="s">
        <v>350</v>
      </c>
      <c r="C22" s="207"/>
      <c r="D22" s="208">
        <v>1344000</v>
      </c>
      <c r="E22" s="208">
        <v>1344000</v>
      </c>
      <c r="F22" s="209">
        <v>5.0000000000000001E-3</v>
      </c>
      <c r="G22" s="211">
        <v>0</v>
      </c>
      <c r="H22" s="291">
        <v>0</v>
      </c>
      <c r="I22" s="211">
        <v>0</v>
      </c>
      <c r="J22" s="211">
        <f t="shared" si="0"/>
        <v>0</v>
      </c>
      <c r="K22" s="211">
        <v>0</v>
      </c>
      <c r="L22" s="211">
        <f t="shared" si="1"/>
        <v>0</v>
      </c>
    </row>
    <row r="23" spans="1:12" ht="49.5" customHeight="1">
      <c r="A23" s="205">
        <v>17</v>
      </c>
      <c r="B23" s="206" t="s">
        <v>351</v>
      </c>
      <c r="C23" s="207"/>
      <c r="D23" s="208">
        <v>1512000</v>
      </c>
      <c r="E23" s="208">
        <v>1512000</v>
      </c>
      <c r="F23" s="209">
        <v>5.0000000000000001E-3</v>
      </c>
      <c r="G23" s="211">
        <v>0</v>
      </c>
      <c r="H23" s="291">
        <v>0</v>
      </c>
      <c r="I23" s="211">
        <v>0</v>
      </c>
      <c r="J23" s="211">
        <f t="shared" si="0"/>
        <v>0</v>
      </c>
      <c r="K23" s="211">
        <v>0</v>
      </c>
      <c r="L23" s="211">
        <f t="shared" si="1"/>
        <v>0</v>
      </c>
    </row>
    <row r="24" spans="1:12" ht="50.25" customHeight="1">
      <c r="A24" s="205">
        <v>18</v>
      </c>
      <c r="B24" s="206" t="s">
        <v>352</v>
      </c>
      <c r="C24" s="207"/>
      <c r="D24" s="208">
        <v>2630400</v>
      </c>
      <c r="E24" s="208">
        <v>2630400</v>
      </c>
      <c r="F24" s="209">
        <v>5.0000000000000001E-3</v>
      </c>
      <c r="G24" s="211">
        <v>0</v>
      </c>
      <c r="H24" s="291">
        <v>0</v>
      </c>
      <c r="I24" s="211">
        <v>0</v>
      </c>
      <c r="J24" s="211">
        <f t="shared" si="0"/>
        <v>0</v>
      </c>
      <c r="K24" s="211">
        <v>0</v>
      </c>
      <c r="L24" s="211">
        <f t="shared" si="1"/>
        <v>0</v>
      </c>
    </row>
    <row r="25" spans="1:12" ht="48.75" customHeight="1">
      <c r="A25" s="205">
        <v>19</v>
      </c>
      <c r="B25" s="206" t="s">
        <v>353</v>
      </c>
      <c r="C25" s="207"/>
      <c r="D25" s="208">
        <v>432000</v>
      </c>
      <c r="E25" s="208">
        <v>432000</v>
      </c>
      <c r="F25" s="209">
        <v>5.0000000000000001E-3</v>
      </c>
      <c r="G25" s="211">
        <v>0</v>
      </c>
      <c r="H25" s="291">
        <v>0</v>
      </c>
      <c r="I25" s="211">
        <v>0</v>
      </c>
      <c r="J25" s="211">
        <f t="shared" si="0"/>
        <v>0</v>
      </c>
      <c r="K25" s="211">
        <v>0</v>
      </c>
      <c r="L25" s="211">
        <f t="shared" si="1"/>
        <v>0</v>
      </c>
    </row>
    <row r="26" spans="1:12" ht="45">
      <c r="A26" s="205">
        <v>20</v>
      </c>
      <c r="B26" s="206" t="s">
        <v>354</v>
      </c>
      <c r="C26" s="207"/>
      <c r="D26" s="208">
        <v>2464000</v>
      </c>
      <c r="E26" s="208">
        <v>2464000</v>
      </c>
      <c r="F26" s="209">
        <v>5.0000000000000001E-3</v>
      </c>
      <c r="G26" s="211">
        <v>0</v>
      </c>
      <c r="H26" s="291">
        <v>0</v>
      </c>
      <c r="I26" s="211">
        <v>0</v>
      </c>
      <c r="J26" s="211">
        <f t="shared" si="0"/>
        <v>0</v>
      </c>
      <c r="K26" s="211">
        <v>0</v>
      </c>
      <c r="L26" s="211">
        <f t="shared" si="1"/>
        <v>0</v>
      </c>
    </row>
    <row r="27" spans="1:12" ht="43.5" customHeight="1">
      <c r="A27" s="205">
        <v>21</v>
      </c>
      <c r="B27" s="206" t="s">
        <v>355</v>
      </c>
      <c r="C27" s="207"/>
      <c r="D27" s="208">
        <v>429000</v>
      </c>
      <c r="E27" s="208">
        <v>429000</v>
      </c>
      <c r="F27" s="209">
        <v>5.0000000000000001E-3</v>
      </c>
      <c r="G27" s="211">
        <v>0</v>
      </c>
      <c r="H27" s="291">
        <v>0</v>
      </c>
      <c r="I27" s="211">
        <v>0</v>
      </c>
      <c r="J27" s="211">
        <f t="shared" si="0"/>
        <v>0</v>
      </c>
      <c r="K27" s="211">
        <v>0</v>
      </c>
      <c r="L27" s="211">
        <f t="shared" si="1"/>
        <v>0</v>
      </c>
    </row>
    <row r="28" spans="1:12" ht="62.25" customHeight="1">
      <c r="A28" s="205">
        <v>22</v>
      </c>
      <c r="B28" s="206" t="s">
        <v>357</v>
      </c>
      <c r="C28" s="207"/>
      <c r="D28" s="208">
        <v>650000</v>
      </c>
      <c r="E28" s="208" t="s">
        <v>361</v>
      </c>
      <c r="F28" s="209">
        <v>5.0000000000000001E-3</v>
      </c>
      <c r="G28" s="211">
        <v>0</v>
      </c>
      <c r="H28" s="291">
        <v>0</v>
      </c>
      <c r="I28" s="211">
        <v>0</v>
      </c>
      <c r="J28" s="211">
        <f t="shared" si="0"/>
        <v>0</v>
      </c>
      <c r="K28" s="211">
        <v>0</v>
      </c>
      <c r="L28" s="211">
        <f t="shared" si="1"/>
        <v>0</v>
      </c>
    </row>
    <row r="29" spans="1:12" ht="52.5" customHeight="1">
      <c r="A29" s="205">
        <v>23</v>
      </c>
      <c r="B29" s="206" t="s">
        <v>356</v>
      </c>
      <c r="C29" s="207"/>
      <c r="D29" s="208">
        <v>455000</v>
      </c>
      <c r="E29" s="208">
        <v>455000</v>
      </c>
      <c r="F29" s="209">
        <v>5.0000000000000001E-3</v>
      </c>
      <c r="G29" s="211">
        <v>0</v>
      </c>
      <c r="H29" s="291">
        <v>0</v>
      </c>
      <c r="I29" s="211">
        <v>0</v>
      </c>
      <c r="J29" s="211">
        <f t="shared" si="0"/>
        <v>0</v>
      </c>
      <c r="K29" s="211">
        <v>0</v>
      </c>
      <c r="L29" s="211">
        <f t="shared" si="1"/>
        <v>0</v>
      </c>
    </row>
    <row r="30" spans="1:12" ht="48" customHeight="1">
      <c r="A30" s="205">
        <v>24</v>
      </c>
      <c r="B30" s="206" t="s">
        <v>358</v>
      </c>
      <c r="C30" s="207"/>
      <c r="D30" s="208">
        <v>920000</v>
      </c>
      <c r="E30" s="208">
        <v>920000</v>
      </c>
      <c r="F30" s="209">
        <v>5.0000000000000001E-3</v>
      </c>
      <c r="G30" s="211">
        <v>0</v>
      </c>
      <c r="H30" s="291">
        <v>0</v>
      </c>
      <c r="I30" s="211">
        <v>0</v>
      </c>
      <c r="J30" s="211">
        <f t="shared" si="0"/>
        <v>0</v>
      </c>
      <c r="K30" s="211">
        <v>0</v>
      </c>
      <c r="L30" s="211">
        <f t="shared" si="1"/>
        <v>0</v>
      </c>
    </row>
    <row r="31" spans="1:12" ht="50.25" customHeight="1">
      <c r="A31" s="205">
        <v>25</v>
      </c>
      <c r="B31" s="206" t="s">
        <v>359</v>
      </c>
      <c r="C31" s="207"/>
      <c r="D31" s="208">
        <v>280000</v>
      </c>
      <c r="E31" s="208">
        <v>280000</v>
      </c>
      <c r="F31" s="209">
        <v>5.0000000000000001E-3</v>
      </c>
      <c r="G31" s="211">
        <v>0</v>
      </c>
      <c r="H31" s="291">
        <v>0</v>
      </c>
      <c r="I31" s="211">
        <v>0</v>
      </c>
      <c r="J31" s="211">
        <f t="shared" si="0"/>
        <v>0</v>
      </c>
      <c r="K31" s="211">
        <v>0</v>
      </c>
      <c r="L31" s="211">
        <f t="shared" si="1"/>
        <v>0</v>
      </c>
    </row>
    <row r="32" spans="1:12" ht="50.25" customHeight="1">
      <c r="A32" s="205">
        <v>26</v>
      </c>
      <c r="B32" s="206" t="s">
        <v>360</v>
      </c>
      <c r="C32" s="207"/>
      <c r="D32" s="208">
        <v>616000</v>
      </c>
      <c r="E32" s="208">
        <v>616000</v>
      </c>
      <c r="F32" s="209">
        <v>5.0000000000000001E-3</v>
      </c>
      <c r="G32" s="211">
        <v>0</v>
      </c>
      <c r="H32" s="291">
        <v>0</v>
      </c>
      <c r="I32" s="211">
        <v>0</v>
      </c>
      <c r="J32" s="211">
        <f t="shared" si="0"/>
        <v>0</v>
      </c>
      <c r="K32" s="211">
        <v>0</v>
      </c>
      <c r="L32" s="211">
        <f t="shared" si="1"/>
        <v>0</v>
      </c>
    </row>
    <row r="33" spans="1:12" ht="30" customHeight="1">
      <c r="A33" s="205">
        <v>27</v>
      </c>
      <c r="B33" s="206" t="s">
        <v>251</v>
      </c>
      <c r="C33" s="207" t="s">
        <v>176</v>
      </c>
      <c r="D33" s="208">
        <v>49950</v>
      </c>
      <c r="E33" s="208">
        <v>49950</v>
      </c>
      <c r="F33" s="209">
        <v>5.0000000000000001E-3</v>
      </c>
      <c r="G33" s="291">
        <v>0</v>
      </c>
      <c r="H33" s="211">
        <v>0</v>
      </c>
      <c r="I33" s="291">
        <v>0</v>
      </c>
      <c r="J33" s="211">
        <f t="shared" si="0"/>
        <v>0</v>
      </c>
      <c r="K33" s="211">
        <v>0</v>
      </c>
      <c r="L33" s="211">
        <f t="shared" si="1"/>
        <v>0</v>
      </c>
    </row>
    <row r="34" spans="1:12" ht="27" customHeight="1" thickBot="1">
      <c r="A34" s="292">
        <v>28</v>
      </c>
      <c r="B34" s="293" t="s">
        <v>326</v>
      </c>
      <c r="C34" s="293" t="s">
        <v>252</v>
      </c>
      <c r="D34" s="294">
        <v>54600</v>
      </c>
      <c r="E34" s="294">
        <v>54600</v>
      </c>
      <c r="F34" s="210">
        <v>5.0000000000000001E-3</v>
      </c>
      <c r="G34" s="291">
        <v>0</v>
      </c>
      <c r="H34" s="211">
        <v>0</v>
      </c>
      <c r="I34" s="291">
        <v>0</v>
      </c>
      <c r="J34" s="211">
        <f t="shared" si="0"/>
        <v>0</v>
      </c>
      <c r="K34" s="211">
        <v>0</v>
      </c>
      <c r="L34" s="211">
        <f t="shared" si="1"/>
        <v>0</v>
      </c>
    </row>
    <row r="35" spans="1:12" ht="35.25" customHeight="1" thickBot="1">
      <c r="A35" s="312" t="s">
        <v>258</v>
      </c>
      <c r="B35" s="313"/>
      <c r="C35" s="313"/>
      <c r="D35" s="313"/>
      <c r="E35" s="313"/>
      <c r="F35" s="313"/>
      <c r="G35" s="313"/>
      <c r="H35" s="314"/>
      <c r="I35" s="315"/>
      <c r="J35" s="256">
        <f>J7+J8+J9+J10+J11+J12+J13+J14+J15+J16+J17+J18+J19+J20+J21+J22+J23+J24+J25+J26+J27+J28+J29+J30+J31+J32+J33+J34</f>
        <v>0</v>
      </c>
      <c r="K35" s="256">
        <f>K7+K8+K9+K10+K11+K12+K13+K14+K15+K16+K17+K18+K19+K20+K21+K22+K23+K24+K25+K26+K27+K28+K29+K30+K31+K32+K33+K34</f>
        <v>0</v>
      </c>
      <c r="L35" s="256">
        <f>L7+L8+L9+L10+L11+L12+L13+L14+L15+L16+L17+L18+L19+L20+L21+L22+L23+L24+L25+L26+L27+L28+L29+L30+L31+L32+L33+L34</f>
        <v>0</v>
      </c>
    </row>
    <row r="39" spans="1:12">
      <c r="A39" s="218" t="s">
        <v>343</v>
      </c>
      <c r="B39" s="219"/>
      <c r="C39" s="219"/>
      <c r="D39" s="219"/>
      <c r="E39" s="219"/>
      <c r="F39" s="219"/>
      <c r="G39" s="219"/>
    </row>
    <row r="40" spans="1:12" ht="15.75">
      <c r="A40" s="218" t="s">
        <v>345</v>
      </c>
      <c r="B40" s="219"/>
      <c r="C40" s="219"/>
      <c r="D40" s="219"/>
      <c r="E40" s="219"/>
      <c r="F40" s="219"/>
      <c r="G40" s="219"/>
    </row>
    <row r="41" spans="1:12">
      <c r="A41" s="220" t="s">
        <v>344</v>
      </c>
      <c r="B41" s="219"/>
      <c r="C41" s="219"/>
      <c r="D41" s="219"/>
      <c r="E41" s="219"/>
      <c r="F41" s="219"/>
      <c r="G41" s="219"/>
    </row>
    <row r="42" spans="1:12" ht="51" customHeight="1">
      <c r="A42" s="316" t="s">
        <v>362</v>
      </c>
      <c r="B42" s="316"/>
      <c r="C42" s="316"/>
      <c r="D42" s="316"/>
      <c r="E42" s="316"/>
      <c r="F42" s="316"/>
      <c r="G42" s="316"/>
    </row>
    <row r="43" spans="1:12" ht="28.5" customHeight="1">
      <c r="A43" s="221" t="s">
        <v>346</v>
      </c>
      <c r="B43" s="221"/>
      <c r="C43" s="221"/>
      <c r="D43" s="221"/>
      <c r="E43" s="221"/>
      <c r="F43" s="221"/>
      <c r="G43" s="221"/>
    </row>
    <row r="44" spans="1:12" ht="55.5" customHeight="1">
      <c r="A44" s="316" t="s">
        <v>400</v>
      </c>
      <c r="B44" s="316"/>
      <c r="C44" s="316"/>
      <c r="D44" s="316"/>
      <c r="E44" s="316"/>
      <c r="F44" s="316"/>
      <c r="G44" s="316"/>
    </row>
  </sheetData>
  <mergeCells count="3">
    <mergeCell ref="A35:I35"/>
    <mergeCell ref="A42:G42"/>
    <mergeCell ref="A44:G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N36"/>
  <sheetViews>
    <sheetView showGridLines="0" topLeftCell="A4" workbookViewId="0">
      <selection activeCell="A30" sqref="A30"/>
    </sheetView>
  </sheetViews>
  <sheetFormatPr defaultColWidth="8" defaultRowHeight="11.25"/>
  <cols>
    <col min="1" max="1" width="6.28515625" style="15" customWidth="1"/>
    <col min="2" max="2" width="51.5703125" style="15" customWidth="1"/>
    <col min="3" max="3" width="16.7109375" style="26" customWidth="1"/>
    <col min="4" max="4" width="15.5703125" style="15" customWidth="1"/>
    <col min="5" max="5" width="13.7109375" style="37" customWidth="1"/>
    <col min="6" max="8" width="13.7109375" style="15" customWidth="1"/>
    <col min="9" max="9" width="15" style="26" customWidth="1"/>
    <col min="10" max="13" width="8" style="15"/>
    <col min="14" max="14" width="32.28515625" style="15" customWidth="1"/>
    <col min="15" max="16384" width="8" style="15"/>
  </cols>
  <sheetData>
    <row r="1" spans="1:14" ht="20.25" customHeight="1">
      <c r="A1" s="11"/>
      <c r="B1" s="237" t="s">
        <v>371</v>
      </c>
      <c r="C1" s="12"/>
      <c r="D1" s="12"/>
      <c r="E1" s="13"/>
      <c r="F1" s="12"/>
      <c r="G1" s="12"/>
      <c r="H1" s="12"/>
      <c r="I1" s="14"/>
    </row>
    <row r="2" spans="1:14" ht="20.25" customHeight="1" thickBot="1">
      <c r="A2" s="16"/>
      <c r="B2" s="16"/>
      <c r="C2" s="14"/>
      <c r="D2" s="16"/>
      <c r="E2" s="17"/>
      <c r="F2" s="16"/>
      <c r="G2" s="16"/>
      <c r="H2" s="16"/>
      <c r="I2" s="14"/>
    </row>
    <row r="3" spans="1:14" ht="48" customHeight="1" thickBot="1">
      <c r="A3" s="112" t="s">
        <v>9</v>
      </c>
      <c r="B3" s="112" t="s">
        <v>10</v>
      </c>
      <c r="C3" s="113" t="s">
        <v>25</v>
      </c>
      <c r="D3" s="112" t="s">
        <v>26</v>
      </c>
      <c r="E3" s="114" t="s">
        <v>27</v>
      </c>
      <c r="F3" s="112" t="s">
        <v>28</v>
      </c>
      <c r="G3" s="112" t="s">
        <v>17</v>
      </c>
      <c r="H3" s="112" t="s">
        <v>29</v>
      </c>
      <c r="I3" s="14"/>
    </row>
    <row r="4" spans="1:14" ht="15" customHeight="1" thickBot="1">
      <c r="A4" s="115"/>
      <c r="B4" s="116" t="s">
        <v>30</v>
      </c>
      <c r="C4" s="117"/>
      <c r="D4" s="118"/>
      <c r="E4" s="119"/>
      <c r="F4" s="120"/>
      <c r="G4" s="120"/>
      <c r="H4" s="121"/>
      <c r="I4" s="14"/>
    </row>
    <row r="5" spans="1:14" ht="15" customHeight="1" thickBot="1">
      <c r="A5" s="319" t="s">
        <v>19</v>
      </c>
      <c r="B5" s="322" t="s">
        <v>152</v>
      </c>
      <c r="C5" s="323"/>
      <c r="D5" s="323"/>
      <c r="E5" s="323"/>
      <c r="F5" s="122"/>
      <c r="G5" s="122"/>
      <c r="H5" s="123"/>
      <c r="I5" s="14"/>
    </row>
    <row r="6" spans="1:14" ht="15" customHeight="1">
      <c r="A6" s="320"/>
      <c r="B6" s="23" t="s">
        <v>31</v>
      </c>
      <c r="C6" s="24">
        <v>60000</v>
      </c>
      <c r="D6" s="269"/>
      <c r="E6" s="270"/>
      <c r="F6" s="265"/>
      <c r="G6" s="265"/>
      <c r="H6" s="266"/>
      <c r="I6" s="14"/>
    </row>
    <row r="7" spans="1:14" ht="15" customHeight="1">
      <c r="A7" s="320"/>
      <c r="B7" s="23" t="s">
        <v>32</v>
      </c>
      <c r="C7" s="24">
        <v>20000</v>
      </c>
      <c r="D7" s="269"/>
      <c r="E7" s="270"/>
      <c r="F7" s="265"/>
      <c r="G7" s="265"/>
      <c r="H7" s="266"/>
      <c r="I7" s="14"/>
    </row>
    <row r="8" spans="1:14" ht="15" customHeight="1" thickBot="1">
      <c r="A8" s="320"/>
      <c r="B8" s="23" t="s">
        <v>33</v>
      </c>
      <c r="C8" s="24">
        <v>120000</v>
      </c>
      <c r="D8" s="269"/>
      <c r="E8" s="270"/>
      <c r="F8" s="265"/>
      <c r="G8" s="265"/>
      <c r="H8" s="266"/>
      <c r="I8" s="14"/>
    </row>
    <row r="9" spans="1:14" ht="15" customHeight="1" thickBot="1">
      <c r="A9" s="321"/>
      <c r="B9" s="124" t="s">
        <v>34</v>
      </c>
      <c r="C9" s="125"/>
      <c r="D9" s="25"/>
      <c r="E9" s="264">
        <v>262</v>
      </c>
      <c r="F9" s="267">
        <f>D9*E9</f>
        <v>0</v>
      </c>
      <c r="G9" s="267">
        <v>0</v>
      </c>
      <c r="H9" s="268">
        <f>F9+G9</f>
        <v>0</v>
      </c>
      <c r="I9" s="16"/>
      <c r="N9" s="26"/>
    </row>
    <row r="10" spans="1:14" ht="15" customHeight="1" thickBot="1">
      <c r="A10" s="319" t="s">
        <v>20</v>
      </c>
      <c r="B10" s="126" t="s">
        <v>35</v>
      </c>
      <c r="C10" s="117"/>
      <c r="D10" s="118"/>
      <c r="E10" s="119"/>
      <c r="F10" s="120"/>
      <c r="G10" s="120"/>
      <c r="H10" s="121"/>
      <c r="I10" s="16"/>
      <c r="N10" s="26"/>
    </row>
    <row r="11" spans="1:14" ht="15" customHeight="1">
      <c r="A11" s="320"/>
      <c r="B11" s="27" t="s">
        <v>31</v>
      </c>
      <c r="C11" s="28">
        <v>100000</v>
      </c>
      <c r="D11" s="271"/>
      <c r="E11" s="272"/>
      <c r="F11" s="273"/>
      <c r="G11" s="273"/>
      <c r="H11" s="274"/>
      <c r="I11" s="16"/>
      <c r="N11" s="26"/>
    </row>
    <row r="12" spans="1:14" ht="15" customHeight="1">
      <c r="A12" s="320"/>
      <c r="B12" s="29" t="s">
        <v>33</v>
      </c>
      <c r="C12" s="30">
        <v>200000</v>
      </c>
      <c r="D12" s="275"/>
      <c r="E12" s="270"/>
      <c r="F12" s="265"/>
      <c r="G12" s="265"/>
      <c r="H12" s="266"/>
      <c r="I12" s="16"/>
      <c r="N12" s="26"/>
    </row>
    <row r="13" spans="1:14" ht="15" customHeight="1" thickBot="1">
      <c r="A13" s="320"/>
      <c r="B13" s="31"/>
      <c r="C13" s="32"/>
      <c r="D13" s="275"/>
      <c r="E13" s="270"/>
      <c r="F13" s="265"/>
      <c r="G13" s="275"/>
      <c r="H13" s="276"/>
      <c r="I13" s="16"/>
      <c r="N13" s="26"/>
    </row>
    <row r="14" spans="1:14" ht="15" customHeight="1" thickBot="1">
      <c r="A14" s="321"/>
      <c r="B14" s="127" t="s">
        <v>34</v>
      </c>
      <c r="C14" s="125"/>
      <c r="D14" s="25"/>
      <c r="E14" s="264">
        <v>153</v>
      </c>
      <c r="F14" s="267">
        <f>D14*E14</f>
        <v>0</v>
      </c>
      <c r="G14" s="267">
        <v>0</v>
      </c>
      <c r="H14" s="268">
        <f>F14+G14</f>
        <v>0</v>
      </c>
      <c r="I14" s="16"/>
      <c r="N14" s="26"/>
    </row>
    <row r="15" spans="1:14" ht="36.75" customHeight="1" thickBot="1">
      <c r="A15" s="319" t="s">
        <v>48</v>
      </c>
      <c r="B15" s="102" t="s">
        <v>153</v>
      </c>
      <c r="C15" s="18"/>
      <c r="D15" s="19"/>
      <c r="E15" s="20"/>
      <c r="F15" s="21"/>
      <c r="G15" s="21"/>
      <c r="H15" s="22"/>
      <c r="I15" s="16"/>
    </row>
    <row r="16" spans="1:14" ht="15" customHeight="1">
      <c r="A16" s="324"/>
      <c r="B16" s="27" t="s">
        <v>31</v>
      </c>
      <c r="C16" s="28">
        <v>40000</v>
      </c>
      <c r="D16" s="271"/>
      <c r="E16" s="272"/>
      <c r="F16" s="273"/>
      <c r="G16" s="273"/>
      <c r="H16" s="274"/>
      <c r="I16" s="16"/>
    </row>
    <row r="17" spans="1:14" ht="15" customHeight="1">
      <c r="A17" s="324"/>
      <c r="B17" s="29" t="s">
        <v>33</v>
      </c>
      <c r="C17" s="30">
        <v>80000</v>
      </c>
      <c r="D17" s="275"/>
      <c r="E17" s="270"/>
      <c r="F17" s="265"/>
      <c r="G17" s="265"/>
      <c r="H17" s="266"/>
      <c r="I17" s="16"/>
    </row>
    <row r="18" spans="1:14" ht="15.75" customHeight="1" thickBot="1">
      <c r="A18" s="324"/>
      <c r="B18" s="31"/>
      <c r="C18" s="32"/>
      <c r="D18" s="275"/>
      <c r="E18" s="270"/>
      <c r="F18" s="265"/>
      <c r="G18" s="275"/>
      <c r="H18" s="276"/>
      <c r="I18" s="16"/>
    </row>
    <row r="19" spans="1:14" ht="15" customHeight="1" thickBot="1">
      <c r="A19" s="325"/>
      <c r="B19" s="127" t="s">
        <v>34</v>
      </c>
      <c r="C19" s="125"/>
      <c r="D19" s="25"/>
      <c r="E19" s="264">
        <v>103</v>
      </c>
      <c r="F19" s="267">
        <f>D19*E19</f>
        <v>0</v>
      </c>
      <c r="G19" s="267">
        <v>0</v>
      </c>
      <c r="H19" s="268">
        <f>F19+G19</f>
        <v>0</v>
      </c>
      <c r="I19" s="16"/>
    </row>
    <row r="20" spans="1:14" ht="28.5" customHeight="1" thickBot="1">
      <c r="A20" s="326" t="s">
        <v>15</v>
      </c>
      <c r="B20" s="327"/>
      <c r="C20" s="327"/>
      <c r="D20" s="327"/>
      <c r="E20" s="328"/>
      <c r="F20" s="267">
        <f>F9+F14+F19</f>
        <v>0</v>
      </c>
      <c r="G20" s="267">
        <f>G9+G14+G19</f>
        <v>0</v>
      </c>
      <c r="H20" s="268">
        <f>H9+H14+H19</f>
        <v>0</v>
      </c>
      <c r="I20" s="16"/>
      <c r="N20" s="26"/>
    </row>
    <row r="21" spans="1:14" ht="15" customHeight="1">
      <c r="A21" s="16"/>
      <c r="B21" s="16"/>
      <c r="C21" s="14"/>
      <c r="D21" s="33"/>
      <c r="E21" s="34"/>
      <c r="F21" s="33"/>
      <c r="G21" s="16"/>
      <c r="H21" s="16"/>
      <c r="I21" s="14"/>
    </row>
    <row r="22" spans="1:14" ht="15" customHeight="1">
      <c r="D22" s="35"/>
      <c r="E22" s="36"/>
      <c r="F22" s="35"/>
    </row>
    <row r="23" spans="1:14" ht="15" customHeight="1"/>
    <row r="24" spans="1:14" ht="15" customHeight="1">
      <c r="A24" s="230" t="s">
        <v>365</v>
      </c>
      <c r="B24" s="231"/>
      <c r="C24" s="232"/>
      <c r="D24" s="231"/>
      <c r="E24" s="233"/>
      <c r="F24" s="231"/>
      <c r="G24" s="231"/>
      <c r="H24" s="231"/>
      <c r="I24" s="232"/>
    </row>
    <row r="25" spans="1:14" s="38" customFormat="1" ht="15" customHeight="1">
      <c r="A25" s="318" t="s">
        <v>366</v>
      </c>
      <c r="B25" s="318"/>
      <c r="C25" s="318"/>
      <c r="D25" s="234"/>
      <c r="E25" s="235"/>
      <c r="F25" s="234"/>
      <c r="G25" s="234"/>
      <c r="H25" s="231"/>
      <c r="I25" s="232"/>
    </row>
    <row r="26" spans="1:14" ht="15" customHeight="1">
      <c r="A26" s="236" t="s">
        <v>367</v>
      </c>
      <c r="B26" s="236"/>
      <c r="C26" s="234"/>
      <c r="D26" s="234"/>
      <c r="E26" s="235"/>
      <c r="F26" s="234"/>
      <c r="G26" s="234"/>
      <c r="H26" s="231"/>
      <c r="I26" s="232"/>
    </row>
    <row r="27" spans="1:14" ht="15" customHeight="1">
      <c r="A27" s="234" t="s">
        <v>368</v>
      </c>
      <c r="B27" s="234"/>
      <c r="C27" s="234"/>
      <c r="D27" s="234"/>
      <c r="E27" s="235"/>
      <c r="F27" s="234"/>
      <c r="G27" s="234"/>
      <c r="H27" s="231"/>
      <c r="I27" s="232"/>
    </row>
    <row r="28" spans="1:14" ht="15" customHeight="1">
      <c r="A28" s="234" t="s">
        <v>377</v>
      </c>
      <c r="B28" s="234"/>
      <c r="C28" s="234"/>
      <c r="D28" s="234"/>
      <c r="E28" s="235"/>
      <c r="F28" s="234"/>
      <c r="G28" s="234"/>
      <c r="H28" s="231"/>
      <c r="I28" s="232"/>
    </row>
    <row r="29" spans="1:14" ht="15" customHeight="1">
      <c r="A29" s="318" t="s">
        <v>369</v>
      </c>
      <c r="B29" s="318"/>
      <c r="C29" s="318"/>
      <c r="D29" s="234"/>
      <c r="E29" s="235"/>
      <c r="F29" s="234"/>
      <c r="G29" s="234"/>
      <c r="H29" s="231"/>
      <c r="I29" s="232"/>
    </row>
    <row r="30" spans="1:14" ht="15" customHeight="1">
      <c r="A30" s="234" t="s">
        <v>419</v>
      </c>
      <c r="B30" s="234"/>
      <c r="C30" s="234"/>
      <c r="D30" s="234"/>
      <c r="E30" s="235"/>
      <c r="F30" s="234"/>
      <c r="G30" s="234"/>
      <c r="H30" s="231"/>
      <c r="I30" s="232"/>
    </row>
    <row r="31" spans="1:14" ht="15" customHeight="1">
      <c r="A31" s="318" t="s">
        <v>378</v>
      </c>
      <c r="B31" s="318"/>
      <c r="C31" s="318"/>
      <c r="D31" s="318"/>
      <c r="E31" s="318"/>
      <c r="F31" s="318"/>
      <c r="G31" s="318"/>
      <c r="H31" s="231"/>
      <c r="I31" s="232"/>
    </row>
    <row r="32" spans="1:14" ht="27.75" customHeight="1">
      <c r="A32" s="317" t="s">
        <v>402</v>
      </c>
      <c r="B32" s="317"/>
      <c r="C32" s="317"/>
      <c r="D32" s="317"/>
      <c r="E32" s="317"/>
      <c r="F32" s="317"/>
      <c r="G32" s="317"/>
      <c r="H32" s="317"/>
      <c r="I32" s="317"/>
    </row>
    <row r="33" spans="1:9" ht="15" customHeight="1">
      <c r="A33" s="234" t="s">
        <v>370</v>
      </c>
      <c r="B33" s="234"/>
      <c r="C33" s="234"/>
      <c r="D33" s="234"/>
      <c r="E33" s="235"/>
      <c r="F33" s="234"/>
      <c r="G33" s="234"/>
      <c r="H33" s="231"/>
      <c r="I33" s="232"/>
    </row>
    <row r="34" spans="1:9" ht="15" customHeight="1">
      <c r="C34" s="15"/>
    </row>
    <row r="35" spans="1:9" ht="15" customHeight="1">
      <c r="C35" s="15"/>
      <c r="E35" s="15"/>
      <c r="I35" s="15"/>
    </row>
    <row r="36" spans="1:9" ht="17.25" customHeight="1">
      <c r="C36" s="15"/>
      <c r="E36" s="15"/>
      <c r="I36" s="15"/>
    </row>
  </sheetData>
  <mergeCells count="9">
    <mergeCell ref="A32:I32"/>
    <mergeCell ref="A31:G31"/>
    <mergeCell ref="A25:C25"/>
    <mergeCell ref="A29:C29"/>
    <mergeCell ref="A5:A9"/>
    <mergeCell ref="B5:E5"/>
    <mergeCell ref="A15:A19"/>
    <mergeCell ref="A20:E20"/>
    <mergeCell ref="A10:A14"/>
  </mergeCells>
  <pageMargins left="0.25" right="0.25" top="0.75" bottom="0.75" header="0.3" footer="0.3"/>
  <pageSetup paperSize="9" orientation="landscape" verticalDpi="0"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I128"/>
  <sheetViews>
    <sheetView topLeftCell="A85" workbookViewId="0">
      <selection activeCell="E4" sqref="E4"/>
    </sheetView>
  </sheetViews>
  <sheetFormatPr defaultRowHeight="15"/>
  <cols>
    <col min="2" max="2" width="52.85546875" customWidth="1"/>
    <col min="3" max="3" width="29.5703125" customWidth="1"/>
    <col min="4" max="4" width="25.140625" customWidth="1"/>
    <col min="5" max="5" width="28.28515625" customWidth="1"/>
    <col min="6" max="6" width="25.85546875" customWidth="1"/>
    <col min="7" max="7" width="28.42578125" customWidth="1"/>
  </cols>
  <sheetData>
    <row r="2" spans="1:7" s="96" customFormat="1" ht="18.75">
      <c r="A2" s="180" t="s">
        <v>308</v>
      </c>
    </row>
    <row r="3" spans="1:7" s="96" customFormat="1"/>
    <row r="4" spans="1:7" s="96" customFormat="1">
      <c r="A4" s="178" t="s">
        <v>309</v>
      </c>
    </row>
    <row r="5" spans="1:7" s="96" customFormat="1"/>
    <row r="6" spans="1:7" s="96" customFormat="1" ht="56.25" customHeight="1">
      <c r="A6" s="340" t="s">
        <v>386</v>
      </c>
      <c r="B6" s="340"/>
      <c r="C6" s="340"/>
    </row>
    <row r="8" spans="1:7" s="96" customFormat="1" ht="15.75" thickBot="1"/>
    <row r="9" spans="1:7" ht="31.5" customHeight="1">
      <c r="A9" s="173" t="s">
        <v>260</v>
      </c>
      <c r="B9" s="173" t="s">
        <v>253</v>
      </c>
      <c r="C9" s="174" t="s">
        <v>261</v>
      </c>
      <c r="D9" s="257" t="s">
        <v>11</v>
      </c>
      <c r="E9" s="258" t="s">
        <v>12</v>
      </c>
      <c r="F9" s="258" t="s">
        <v>13</v>
      </c>
      <c r="G9" s="259" t="s">
        <v>14</v>
      </c>
    </row>
    <row r="10" spans="1:7" s="96" customFormat="1" ht="18.75" customHeight="1">
      <c r="A10" s="176">
        <v>1</v>
      </c>
      <c r="B10" s="176">
        <v>2</v>
      </c>
      <c r="C10" s="177">
        <v>3</v>
      </c>
      <c r="D10" s="175">
        <v>4</v>
      </c>
      <c r="E10" s="260">
        <v>5</v>
      </c>
      <c r="F10" s="260">
        <v>6</v>
      </c>
      <c r="G10" s="260" t="s">
        <v>312</v>
      </c>
    </row>
    <row r="11" spans="1:7" ht="52.5" customHeight="1">
      <c r="A11" s="153">
        <v>1</v>
      </c>
      <c r="B11" s="169" t="s">
        <v>262</v>
      </c>
      <c r="C11" s="155">
        <v>292024574.69999999</v>
      </c>
      <c r="D11" s="172">
        <v>0</v>
      </c>
      <c r="E11" s="297">
        <v>0</v>
      </c>
      <c r="F11" s="297">
        <v>0</v>
      </c>
      <c r="G11" s="297">
        <f>E11+F11</f>
        <v>0</v>
      </c>
    </row>
    <row r="12" spans="1:7" ht="30">
      <c r="A12" s="153">
        <v>2</v>
      </c>
      <c r="B12" s="169" t="s">
        <v>263</v>
      </c>
      <c r="C12" s="156">
        <v>58506945</v>
      </c>
      <c r="D12" s="172">
        <v>0</v>
      </c>
      <c r="E12" s="297">
        <v>0</v>
      </c>
      <c r="F12" s="297">
        <v>0</v>
      </c>
      <c r="G12" s="297">
        <f t="shared" ref="G12:G15" si="0">E12+F12</f>
        <v>0</v>
      </c>
    </row>
    <row r="13" spans="1:7" ht="45" customHeight="1">
      <c r="A13" s="153">
        <v>3</v>
      </c>
      <c r="B13" s="169" t="s">
        <v>264</v>
      </c>
      <c r="C13" s="156">
        <v>18616320.600000001</v>
      </c>
      <c r="D13" s="172">
        <v>0</v>
      </c>
      <c r="E13" s="297">
        <v>0</v>
      </c>
      <c r="F13" s="297">
        <v>0</v>
      </c>
      <c r="G13" s="297">
        <f t="shared" si="0"/>
        <v>0</v>
      </c>
    </row>
    <row r="14" spans="1:7" hidden="1">
      <c r="A14" s="157">
        <v>4</v>
      </c>
      <c r="B14" s="158" t="s">
        <v>265</v>
      </c>
      <c r="C14" s="156">
        <v>2250548.2000000002</v>
      </c>
      <c r="D14" s="172">
        <v>0</v>
      </c>
      <c r="E14" s="297"/>
      <c r="F14" s="297"/>
      <c r="G14" s="297">
        <f t="shared" si="0"/>
        <v>0</v>
      </c>
    </row>
    <row r="15" spans="1:7" ht="41.25" customHeight="1" thickBot="1">
      <c r="A15" s="157">
        <v>5</v>
      </c>
      <c r="B15" s="159" t="s">
        <v>266</v>
      </c>
      <c r="C15" s="160">
        <v>1480000</v>
      </c>
      <c r="D15" s="172">
        <v>0</v>
      </c>
      <c r="E15" s="297">
        <v>0</v>
      </c>
      <c r="F15" s="297">
        <v>0</v>
      </c>
      <c r="G15" s="297">
        <f t="shared" si="0"/>
        <v>0</v>
      </c>
    </row>
    <row r="16" spans="1:7">
      <c r="A16" s="351" t="s">
        <v>258</v>
      </c>
      <c r="B16" s="351"/>
      <c r="C16" s="365">
        <f>C11+C12+C13+C14+C15</f>
        <v>372878388.5</v>
      </c>
      <c r="D16" s="341"/>
      <c r="E16" s="343"/>
      <c r="F16" s="347" t="s">
        <v>258</v>
      </c>
      <c r="G16" s="348">
        <f>G11+G12+G13+G15</f>
        <v>0</v>
      </c>
    </row>
    <row r="17" spans="1:7" ht="15.75" thickBot="1">
      <c r="A17" s="351"/>
      <c r="B17" s="351"/>
      <c r="C17" s="366"/>
      <c r="D17" s="342"/>
      <c r="E17" s="344"/>
      <c r="F17" s="347"/>
      <c r="G17" s="349"/>
    </row>
    <row r="18" spans="1:7">
      <c r="A18" s="96"/>
      <c r="B18" s="96"/>
      <c r="C18" s="96"/>
      <c r="D18" s="96"/>
    </row>
    <row r="19" spans="1:7" s="96" customFormat="1"/>
    <row r="20" spans="1:7" s="96" customFormat="1"/>
    <row r="21" spans="1:7" s="96" customFormat="1"/>
    <row r="22" spans="1:7" s="96" customFormat="1" ht="29.25" customHeight="1">
      <c r="A22" s="350" t="s">
        <v>313</v>
      </c>
      <c r="B22" s="350"/>
      <c r="C22" s="350"/>
    </row>
    <row r="23" spans="1:7" ht="15.75" thickBot="1">
      <c r="A23" s="96"/>
      <c r="B23" s="96"/>
      <c r="C23" s="96"/>
      <c r="D23" s="96"/>
    </row>
    <row r="24" spans="1:7" ht="25.5">
      <c r="A24" s="161" t="s">
        <v>260</v>
      </c>
      <c r="B24" s="161" t="s">
        <v>253</v>
      </c>
      <c r="C24" s="161" t="s">
        <v>261</v>
      </c>
      <c r="D24" s="161" t="s">
        <v>267</v>
      </c>
      <c r="E24" s="258" t="s">
        <v>12</v>
      </c>
      <c r="F24" s="258" t="s">
        <v>13</v>
      </c>
      <c r="G24" s="259" t="s">
        <v>14</v>
      </c>
    </row>
    <row r="25" spans="1:7" s="96" customFormat="1">
      <c r="A25" s="179">
        <v>1</v>
      </c>
      <c r="B25" s="179">
        <v>2</v>
      </c>
      <c r="C25" s="179">
        <v>3</v>
      </c>
      <c r="D25" s="179">
        <v>4</v>
      </c>
      <c r="E25" s="260">
        <v>5</v>
      </c>
      <c r="F25" s="260">
        <v>6</v>
      </c>
      <c r="G25" s="260" t="s">
        <v>312</v>
      </c>
    </row>
    <row r="26" spans="1:7">
      <c r="A26" s="153">
        <v>1</v>
      </c>
      <c r="B26" s="162" t="s">
        <v>268</v>
      </c>
      <c r="C26" s="156">
        <v>7421180</v>
      </c>
      <c r="D26" s="156">
        <v>140000</v>
      </c>
      <c r="E26" s="297">
        <v>0</v>
      </c>
      <c r="F26" s="297">
        <v>0</v>
      </c>
      <c r="G26" s="297">
        <f>E26+F26</f>
        <v>0</v>
      </c>
    </row>
    <row r="27" spans="1:7">
      <c r="A27" s="163">
        <v>2</v>
      </c>
      <c r="B27" s="162" t="s">
        <v>269</v>
      </c>
      <c r="C27" s="156">
        <v>5896940</v>
      </c>
      <c r="D27" s="156">
        <v>120000</v>
      </c>
      <c r="E27" s="297">
        <v>0</v>
      </c>
      <c r="F27" s="297">
        <v>0</v>
      </c>
      <c r="G27" s="297">
        <f t="shared" ref="G27:G64" si="1">E27+F27</f>
        <v>0</v>
      </c>
    </row>
    <row r="28" spans="1:7">
      <c r="A28" s="163">
        <v>3</v>
      </c>
      <c r="B28" s="162" t="s">
        <v>270</v>
      </c>
      <c r="C28" s="156">
        <v>6275080</v>
      </c>
      <c r="D28" s="156">
        <v>120000</v>
      </c>
      <c r="E28" s="297">
        <v>0</v>
      </c>
      <c r="F28" s="297">
        <v>0</v>
      </c>
      <c r="G28" s="297">
        <f t="shared" si="1"/>
        <v>0</v>
      </c>
    </row>
    <row r="29" spans="1:7">
      <c r="A29" s="163">
        <v>4</v>
      </c>
      <c r="B29" s="162" t="s">
        <v>271</v>
      </c>
      <c r="C29" s="156">
        <v>2232340</v>
      </c>
      <c r="D29" s="156">
        <v>40000</v>
      </c>
      <c r="E29" s="297">
        <v>0</v>
      </c>
      <c r="F29" s="297">
        <v>0</v>
      </c>
      <c r="G29" s="297">
        <f t="shared" si="1"/>
        <v>0</v>
      </c>
    </row>
    <row r="30" spans="1:7">
      <c r="A30" s="163">
        <v>5</v>
      </c>
      <c r="B30" s="162" t="s">
        <v>272</v>
      </c>
      <c r="C30" s="156">
        <v>3768990</v>
      </c>
      <c r="D30" s="156">
        <v>70000</v>
      </c>
      <c r="E30" s="297">
        <v>0</v>
      </c>
      <c r="F30" s="297">
        <v>0</v>
      </c>
      <c r="G30" s="297">
        <f t="shared" si="1"/>
        <v>0</v>
      </c>
    </row>
    <row r="31" spans="1:7">
      <c r="A31" s="163">
        <v>6</v>
      </c>
      <c r="B31" s="162" t="s">
        <v>273</v>
      </c>
      <c r="C31" s="156">
        <v>6529120</v>
      </c>
      <c r="D31" s="156">
        <v>130000</v>
      </c>
      <c r="E31" s="297">
        <v>0</v>
      </c>
      <c r="F31" s="297">
        <v>0</v>
      </c>
      <c r="G31" s="297">
        <f t="shared" si="1"/>
        <v>0</v>
      </c>
    </row>
    <row r="32" spans="1:7">
      <c r="A32" s="163">
        <v>7</v>
      </c>
      <c r="B32" s="162" t="s">
        <v>274</v>
      </c>
      <c r="C32" s="156">
        <v>6500650</v>
      </c>
      <c r="D32" s="156">
        <v>130000</v>
      </c>
      <c r="E32" s="297">
        <v>0</v>
      </c>
      <c r="F32" s="297">
        <v>0</v>
      </c>
      <c r="G32" s="297">
        <f t="shared" si="1"/>
        <v>0</v>
      </c>
    </row>
    <row r="33" spans="1:7">
      <c r="A33" s="163">
        <v>8</v>
      </c>
      <c r="B33" s="162" t="s">
        <v>275</v>
      </c>
      <c r="C33" s="156">
        <v>1535920</v>
      </c>
      <c r="D33" s="156">
        <v>30000</v>
      </c>
      <c r="E33" s="297">
        <v>0</v>
      </c>
      <c r="F33" s="297">
        <v>0</v>
      </c>
      <c r="G33" s="297">
        <f t="shared" si="1"/>
        <v>0</v>
      </c>
    </row>
    <row r="34" spans="1:7">
      <c r="A34" s="163">
        <v>9</v>
      </c>
      <c r="B34" s="162" t="s">
        <v>276</v>
      </c>
      <c r="C34" s="156">
        <v>5814450</v>
      </c>
      <c r="D34" s="156">
        <v>120000</v>
      </c>
      <c r="E34" s="297">
        <v>0</v>
      </c>
      <c r="F34" s="297">
        <v>0</v>
      </c>
      <c r="G34" s="297">
        <f t="shared" si="1"/>
        <v>0</v>
      </c>
    </row>
    <row r="35" spans="1:7">
      <c r="A35" s="163">
        <v>10</v>
      </c>
      <c r="B35" s="162" t="s">
        <v>277</v>
      </c>
      <c r="C35" s="156">
        <v>5686700</v>
      </c>
      <c r="D35" s="156">
        <v>110000</v>
      </c>
      <c r="E35" s="297">
        <v>0</v>
      </c>
      <c r="F35" s="297">
        <v>0</v>
      </c>
      <c r="G35" s="297">
        <f t="shared" si="1"/>
        <v>0</v>
      </c>
    </row>
    <row r="36" spans="1:7">
      <c r="A36" s="163">
        <v>11</v>
      </c>
      <c r="B36" s="162" t="s">
        <v>278</v>
      </c>
      <c r="C36" s="156">
        <v>1943990</v>
      </c>
      <c r="D36" s="156">
        <v>40000</v>
      </c>
      <c r="E36" s="297">
        <v>0</v>
      </c>
      <c r="F36" s="297">
        <v>0</v>
      </c>
      <c r="G36" s="297">
        <f t="shared" si="1"/>
        <v>0</v>
      </c>
    </row>
    <row r="37" spans="1:7">
      <c r="A37" s="163">
        <v>12</v>
      </c>
      <c r="B37" s="162" t="s">
        <v>279</v>
      </c>
      <c r="C37" s="156">
        <v>2533100</v>
      </c>
      <c r="D37" s="156">
        <v>50000</v>
      </c>
      <c r="E37" s="297">
        <v>0</v>
      </c>
      <c r="F37" s="297">
        <v>0</v>
      </c>
      <c r="G37" s="297">
        <f t="shared" si="1"/>
        <v>0</v>
      </c>
    </row>
    <row r="38" spans="1:7">
      <c r="A38" s="163">
        <v>13</v>
      </c>
      <c r="B38" s="162" t="s">
        <v>280</v>
      </c>
      <c r="C38" s="156">
        <v>8505960</v>
      </c>
      <c r="D38" s="156">
        <v>160000</v>
      </c>
      <c r="E38" s="297">
        <v>0</v>
      </c>
      <c r="F38" s="297">
        <v>0</v>
      </c>
      <c r="G38" s="297">
        <f t="shared" si="1"/>
        <v>0</v>
      </c>
    </row>
    <row r="39" spans="1:7">
      <c r="A39" s="163">
        <v>14</v>
      </c>
      <c r="B39" s="162" t="s">
        <v>281</v>
      </c>
      <c r="C39" s="156">
        <v>3709860</v>
      </c>
      <c r="D39" s="156">
        <v>70000</v>
      </c>
      <c r="E39" s="297">
        <v>0</v>
      </c>
      <c r="F39" s="297">
        <v>0</v>
      </c>
      <c r="G39" s="297">
        <f t="shared" si="1"/>
        <v>0</v>
      </c>
    </row>
    <row r="40" spans="1:7">
      <c r="A40" s="163">
        <v>15</v>
      </c>
      <c r="B40" s="162" t="s">
        <v>282</v>
      </c>
      <c r="C40" s="156">
        <v>6256100</v>
      </c>
      <c r="D40" s="156">
        <v>120000</v>
      </c>
      <c r="E40" s="297">
        <v>0</v>
      </c>
      <c r="F40" s="297">
        <v>0</v>
      </c>
      <c r="G40" s="297">
        <f t="shared" si="1"/>
        <v>0</v>
      </c>
    </row>
    <row r="41" spans="1:7">
      <c r="A41" s="163">
        <v>16</v>
      </c>
      <c r="B41" s="162" t="s">
        <v>283</v>
      </c>
      <c r="C41" s="156">
        <v>6177260</v>
      </c>
      <c r="D41" s="156">
        <v>120000</v>
      </c>
      <c r="E41" s="297">
        <v>0</v>
      </c>
      <c r="F41" s="297">
        <v>0</v>
      </c>
      <c r="G41" s="297">
        <f t="shared" si="1"/>
        <v>0</v>
      </c>
    </row>
    <row r="42" spans="1:7">
      <c r="A42" s="163">
        <v>17</v>
      </c>
      <c r="B42" s="162" t="s">
        <v>284</v>
      </c>
      <c r="C42" s="156">
        <v>5584500</v>
      </c>
      <c r="D42" s="156">
        <v>110000</v>
      </c>
      <c r="E42" s="297">
        <v>0</v>
      </c>
      <c r="F42" s="297">
        <v>0</v>
      </c>
      <c r="G42" s="297">
        <f t="shared" si="1"/>
        <v>0</v>
      </c>
    </row>
    <row r="43" spans="1:7">
      <c r="A43" s="163">
        <v>18</v>
      </c>
      <c r="B43" s="162" t="s">
        <v>285</v>
      </c>
      <c r="C43" s="156">
        <v>2141820</v>
      </c>
      <c r="D43" s="156">
        <v>40000</v>
      </c>
      <c r="E43" s="297">
        <v>0</v>
      </c>
      <c r="F43" s="297">
        <v>0</v>
      </c>
      <c r="G43" s="297">
        <f t="shared" si="1"/>
        <v>0</v>
      </c>
    </row>
    <row r="44" spans="1:7">
      <c r="A44" s="163">
        <v>19</v>
      </c>
      <c r="B44" s="162" t="s">
        <v>286</v>
      </c>
      <c r="C44" s="156">
        <v>2963800</v>
      </c>
      <c r="D44" s="156">
        <v>60000</v>
      </c>
      <c r="E44" s="297">
        <v>0</v>
      </c>
      <c r="F44" s="297">
        <v>0</v>
      </c>
      <c r="G44" s="297">
        <f t="shared" si="1"/>
        <v>0</v>
      </c>
    </row>
    <row r="45" spans="1:7">
      <c r="A45" s="163">
        <v>20</v>
      </c>
      <c r="B45" s="162" t="s">
        <v>287</v>
      </c>
      <c r="C45" s="156">
        <v>1525700</v>
      </c>
      <c r="D45" s="156">
        <v>30000</v>
      </c>
      <c r="E45" s="297">
        <v>0</v>
      </c>
      <c r="F45" s="297">
        <v>0</v>
      </c>
      <c r="G45" s="297">
        <f t="shared" si="1"/>
        <v>0</v>
      </c>
    </row>
    <row r="46" spans="1:7">
      <c r="A46" s="163">
        <v>21</v>
      </c>
      <c r="B46" s="162" t="s">
        <v>288</v>
      </c>
      <c r="C46" s="156">
        <v>1480000</v>
      </c>
      <c r="D46" s="156">
        <v>30000</v>
      </c>
      <c r="E46" s="297">
        <v>0</v>
      </c>
      <c r="F46" s="297">
        <v>0</v>
      </c>
      <c r="G46" s="297">
        <f t="shared" si="1"/>
        <v>0</v>
      </c>
    </row>
    <row r="47" spans="1:7">
      <c r="A47" s="163">
        <v>22</v>
      </c>
      <c r="B47" s="162" t="s">
        <v>289</v>
      </c>
      <c r="C47" s="156">
        <v>7918000</v>
      </c>
      <c r="D47" s="156">
        <v>160000</v>
      </c>
      <c r="E47" s="297">
        <v>0</v>
      </c>
      <c r="F47" s="297">
        <v>0</v>
      </c>
      <c r="G47" s="297">
        <f t="shared" si="1"/>
        <v>0</v>
      </c>
    </row>
    <row r="48" spans="1:7">
      <c r="A48" s="163">
        <v>23</v>
      </c>
      <c r="B48" s="162" t="s">
        <v>290</v>
      </c>
      <c r="C48" s="156">
        <v>4380000</v>
      </c>
      <c r="D48" s="156">
        <v>80000</v>
      </c>
      <c r="E48" s="297">
        <v>0</v>
      </c>
      <c r="F48" s="297">
        <v>0</v>
      </c>
      <c r="G48" s="297">
        <f t="shared" si="1"/>
        <v>0</v>
      </c>
    </row>
    <row r="49" spans="1:7">
      <c r="A49" s="163">
        <v>24</v>
      </c>
      <c r="B49" s="162" t="s">
        <v>291</v>
      </c>
      <c r="C49" s="156">
        <v>2555000</v>
      </c>
      <c r="D49" s="156">
        <v>50000</v>
      </c>
      <c r="E49" s="297">
        <v>0</v>
      </c>
      <c r="F49" s="297">
        <v>0</v>
      </c>
      <c r="G49" s="297">
        <f t="shared" si="1"/>
        <v>0</v>
      </c>
    </row>
    <row r="50" spans="1:7">
      <c r="A50" s="163">
        <v>25</v>
      </c>
      <c r="B50" s="162" t="s">
        <v>292</v>
      </c>
      <c r="C50" s="156">
        <v>1898000</v>
      </c>
      <c r="D50" s="156">
        <v>40000</v>
      </c>
      <c r="E50" s="297">
        <v>0</v>
      </c>
      <c r="F50" s="297">
        <v>0</v>
      </c>
      <c r="G50" s="297">
        <f t="shared" si="1"/>
        <v>0</v>
      </c>
    </row>
    <row r="51" spans="1:7">
      <c r="A51" s="163">
        <v>26</v>
      </c>
      <c r="B51" s="162" t="s">
        <v>293</v>
      </c>
      <c r="C51" s="156">
        <v>3182000</v>
      </c>
      <c r="D51" s="156">
        <v>60000</v>
      </c>
      <c r="E51" s="297">
        <v>0</v>
      </c>
      <c r="F51" s="297">
        <v>0</v>
      </c>
      <c r="G51" s="297">
        <f t="shared" si="1"/>
        <v>0</v>
      </c>
    </row>
    <row r="52" spans="1:7">
      <c r="A52" s="163">
        <v>27</v>
      </c>
      <c r="B52" s="162" t="s">
        <v>294</v>
      </c>
      <c r="C52" s="156">
        <v>1500000</v>
      </c>
      <c r="D52" s="156">
        <v>30000</v>
      </c>
      <c r="E52" s="297">
        <v>0</v>
      </c>
      <c r="F52" s="297">
        <v>0</v>
      </c>
      <c r="G52" s="297">
        <f t="shared" si="1"/>
        <v>0</v>
      </c>
    </row>
    <row r="53" spans="1:7">
      <c r="A53" s="163">
        <v>28</v>
      </c>
      <c r="B53" s="162" t="s">
        <v>295</v>
      </c>
      <c r="C53" s="156">
        <v>4124500</v>
      </c>
      <c r="D53" s="156">
        <v>80000</v>
      </c>
      <c r="E53" s="297">
        <v>0</v>
      </c>
      <c r="F53" s="297">
        <v>0</v>
      </c>
      <c r="G53" s="297">
        <f t="shared" si="1"/>
        <v>0</v>
      </c>
    </row>
    <row r="54" spans="1:7">
      <c r="A54" s="163">
        <v>29</v>
      </c>
      <c r="B54" s="162" t="s">
        <v>296</v>
      </c>
      <c r="C54" s="156">
        <v>1839600</v>
      </c>
      <c r="D54" s="156">
        <v>40000</v>
      </c>
      <c r="E54" s="297">
        <v>0</v>
      </c>
      <c r="F54" s="297">
        <v>0</v>
      </c>
      <c r="G54" s="297">
        <f t="shared" si="1"/>
        <v>0</v>
      </c>
    </row>
    <row r="55" spans="1:7">
      <c r="A55" s="163">
        <v>30</v>
      </c>
      <c r="B55" s="162" t="s">
        <v>297</v>
      </c>
      <c r="C55" s="156">
        <v>1000000</v>
      </c>
      <c r="D55" s="156">
        <v>20000</v>
      </c>
      <c r="E55" s="297">
        <v>0</v>
      </c>
      <c r="F55" s="297">
        <v>0</v>
      </c>
      <c r="G55" s="297">
        <f t="shared" si="1"/>
        <v>0</v>
      </c>
    </row>
    <row r="56" spans="1:7">
      <c r="A56" s="163">
        <v>31</v>
      </c>
      <c r="B56" s="162" t="s">
        <v>298</v>
      </c>
      <c r="C56" s="156">
        <v>2336000</v>
      </c>
      <c r="D56" s="156">
        <v>40000</v>
      </c>
      <c r="E56" s="297">
        <v>0</v>
      </c>
      <c r="F56" s="297">
        <v>0</v>
      </c>
      <c r="G56" s="297">
        <f t="shared" si="1"/>
        <v>0</v>
      </c>
    </row>
    <row r="57" spans="1:7">
      <c r="A57" s="163">
        <v>32</v>
      </c>
      <c r="B57" s="162" t="s">
        <v>299</v>
      </c>
      <c r="C57" s="156">
        <v>2160800</v>
      </c>
      <c r="D57" s="156">
        <v>40000</v>
      </c>
      <c r="E57" s="297">
        <v>0</v>
      </c>
      <c r="F57" s="297">
        <v>0</v>
      </c>
      <c r="G57" s="297">
        <f t="shared" si="1"/>
        <v>0</v>
      </c>
    </row>
    <row r="58" spans="1:7">
      <c r="A58" s="163">
        <v>33</v>
      </c>
      <c r="B58" s="162" t="s">
        <v>300</v>
      </c>
      <c r="C58" s="156">
        <v>9468000</v>
      </c>
      <c r="D58" s="156">
        <v>160000</v>
      </c>
      <c r="E58" s="297">
        <v>0</v>
      </c>
      <c r="F58" s="297">
        <v>0</v>
      </c>
      <c r="G58" s="297">
        <f t="shared" si="1"/>
        <v>0</v>
      </c>
    </row>
    <row r="59" spans="1:7">
      <c r="A59" s="163">
        <v>34</v>
      </c>
      <c r="B59" s="162" t="s">
        <v>301</v>
      </c>
      <c r="C59" s="156">
        <v>2250000</v>
      </c>
      <c r="D59" s="156">
        <v>40000</v>
      </c>
      <c r="E59" s="297">
        <v>0</v>
      </c>
      <c r="F59" s="297">
        <v>0</v>
      </c>
      <c r="G59" s="297">
        <f t="shared" si="1"/>
        <v>0</v>
      </c>
    </row>
    <row r="60" spans="1:7">
      <c r="A60" s="163">
        <v>35</v>
      </c>
      <c r="B60" s="162" t="s">
        <v>302</v>
      </c>
      <c r="C60" s="156">
        <v>805000</v>
      </c>
      <c r="D60" s="156">
        <v>20000</v>
      </c>
      <c r="E60" s="297">
        <v>0</v>
      </c>
      <c r="F60" s="297">
        <v>0</v>
      </c>
      <c r="G60" s="297">
        <f t="shared" si="1"/>
        <v>0</v>
      </c>
    </row>
    <row r="61" spans="1:7">
      <c r="A61" s="163">
        <v>36</v>
      </c>
      <c r="B61" s="162" t="s">
        <v>303</v>
      </c>
      <c r="C61" s="156">
        <v>2974000</v>
      </c>
      <c r="D61" s="156">
        <v>50000</v>
      </c>
      <c r="E61" s="297">
        <v>0</v>
      </c>
      <c r="F61" s="297">
        <v>0</v>
      </c>
      <c r="G61" s="297">
        <f t="shared" si="1"/>
        <v>0</v>
      </c>
    </row>
    <row r="62" spans="1:7">
      <c r="A62" s="163">
        <v>37</v>
      </c>
      <c r="B62" s="162" t="s">
        <v>304</v>
      </c>
      <c r="C62" s="156">
        <v>2000000</v>
      </c>
      <c r="D62" s="156">
        <v>70000</v>
      </c>
      <c r="E62" s="297">
        <v>0</v>
      </c>
      <c r="F62" s="297">
        <v>0</v>
      </c>
      <c r="G62" s="297">
        <f t="shared" si="1"/>
        <v>0</v>
      </c>
    </row>
    <row r="63" spans="1:7">
      <c r="A63" s="163">
        <v>38</v>
      </c>
      <c r="B63" s="162" t="s">
        <v>305</v>
      </c>
      <c r="C63" s="156">
        <v>21500000</v>
      </c>
      <c r="D63" s="156">
        <v>200000</v>
      </c>
      <c r="E63" s="297">
        <v>0</v>
      </c>
      <c r="F63" s="297">
        <v>0</v>
      </c>
      <c r="G63" s="297">
        <f t="shared" si="1"/>
        <v>0</v>
      </c>
    </row>
    <row r="64" spans="1:7" ht="15.75" thickBot="1">
      <c r="A64" s="164">
        <v>39</v>
      </c>
      <c r="B64" s="165" t="s">
        <v>306</v>
      </c>
      <c r="C64" s="166">
        <v>11950000</v>
      </c>
      <c r="D64" s="166">
        <v>200000</v>
      </c>
      <c r="E64" s="297">
        <v>0</v>
      </c>
      <c r="F64" s="297">
        <v>0</v>
      </c>
      <c r="G64" s="297">
        <f t="shared" si="1"/>
        <v>0</v>
      </c>
    </row>
    <row r="65" spans="1:7" ht="33.75" customHeight="1" thickBot="1">
      <c r="A65" s="312" t="s">
        <v>307</v>
      </c>
      <c r="B65" s="314"/>
      <c r="C65" s="167">
        <f>C26+C27+C28+C29+C30+C31+C32+C33+C34+C35+C36+C37+C38+C39+C40+C41+C42+C43+C44+C45+C46+C47+C48+C49+C50+C51+C52+C53+C54+C55+C56+C57+C58+C59+C60+C61+C62+C63+C64</f>
        <v>178324360</v>
      </c>
      <c r="D65" s="168">
        <f>D26+D27+D28+D29+D30+D31+D32+D33+D34+D35+D36+D37+D38+D39+D40+D41+D42+D43+D44+D45+D46+D47+D48+D49+D50+D51+D52+D53+D54+D55+D56+D57+D58+D59+D60+D62+D63+D61+D64</f>
        <v>3220000</v>
      </c>
      <c r="F65" s="228" t="s">
        <v>258</v>
      </c>
      <c r="G65" s="256">
        <f>G26+G27+G28+G29+G30+G31+G32+G33+G34+G35+G36+G37+G38+G39+G40+G41+G42+G43+G44+G45+G46+G47+G48+G49+G50+G51+G52+G53+G54+G55+G56+G57+G58+G59+G60+G61+G62+G63+G64</f>
        <v>0</v>
      </c>
    </row>
    <row r="68" spans="1:7" s="96" customFormat="1" ht="25.5" customHeight="1">
      <c r="A68" s="181" t="s">
        <v>314</v>
      </c>
      <c r="B68" s="182"/>
      <c r="C68" s="182"/>
    </row>
    <row r="69" spans="1:7" s="96" customFormat="1" ht="15.75" thickBot="1"/>
    <row r="70" spans="1:7" s="96" customFormat="1" ht="25.5">
      <c r="A70" s="161" t="s">
        <v>260</v>
      </c>
      <c r="B70" s="161" t="s">
        <v>253</v>
      </c>
      <c r="C70" s="161" t="s">
        <v>261</v>
      </c>
      <c r="D70" s="161" t="s">
        <v>267</v>
      </c>
      <c r="E70" s="258" t="s">
        <v>12</v>
      </c>
      <c r="F70" s="258" t="s">
        <v>13</v>
      </c>
      <c r="G70" s="259" t="s">
        <v>14</v>
      </c>
    </row>
    <row r="71" spans="1:7" s="96" customFormat="1">
      <c r="A71" s="179">
        <v>1</v>
      </c>
      <c r="B71" s="179">
        <v>2</v>
      </c>
      <c r="C71" s="179">
        <v>3</v>
      </c>
      <c r="D71" s="179">
        <v>4</v>
      </c>
      <c r="E71" s="260">
        <v>5</v>
      </c>
      <c r="F71" s="260">
        <v>6</v>
      </c>
      <c r="G71" s="260" t="s">
        <v>312</v>
      </c>
    </row>
    <row r="72" spans="1:7" s="96" customFormat="1" ht="45">
      <c r="A72" s="153">
        <v>1</v>
      </c>
      <c r="B72" s="169" t="s">
        <v>262</v>
      </c>
      <c r="C72" s="183">
        <v>292024574.69999999</v>
      </c>
      <c r="D72" s="184">
        <v>20000000</v>
      </c>
      <c r="E72" s="297">
        <v>0</v>
      </c>
      <c r="F72" s="297">
        <v>0</v>
      </c>
      <c r="G72" s="297">
        <f>E72+F72</f>
        <v>0</v>
      </c>
    </row>
    <row r="73" spans="1:7" s="96" customFormat="1" ht="30">
      <c r="A73" s="153">
        <v>2</v>
      </c>
      <c r="B73" s="169" t="s">
        <v>263</v>
      </c>
      <c r="C73" s="184">
        <v>58506945</v>
      </c>
      <c r="D73" s="184">
        <v>30000000</v>
      </c>
      <c r="E73" s="297">
        <v>0</v>
      </c>
      <c r="F73" s="297">
        <v>0</v>
      </c>
      <c r="G73" s="297">
        <f t="shared" ref="G73:G76" si="2">E73+F73</f>
        <v>0</v>
      </c>
    </row>
    <row r="74" spans="1:7" s="96" customFormat="1" ht="30">
      <c r="A74" s="153">
        <v>3</v>
      </c>
      <c r="B74" s="169" t="s">
        <v>264</v>
      </c>
      <c r="C74" s="184">
        <v>18616320.600000001</v>
      </c>
      <c r="D74" s="184">
        <v>1800000</v>
      </c>
      <c r="E74" s="297">
        <v>0</v>
      </c>
      <c r="F74" s="297">
        <v>0</v>
      </c>
      <c r="G74" s="297">
        <f t="shared" si="2"/>
        <v>0</v>
      </c>
    </row>
    <row r="75" spans="1:7" s="96" customFormat="1" ht="27" customHeight="1">
      <c r="A75" s="157">
        <v>4</v>
      </c>
      <c r="B75" s="158" t="s">
        <v>265</v>
      </c>
      <c r="C75" s="184">
        <v>2250548.2000000002</v>
      </c>
      <c r="D75" s="184">
        <v>200000</v>
      </c>
      <c r="E75" s="297">
        <v>0</v>
      </c>
      <c r="F75" s="297">
        <v>0</v>
      </c>
      <c r="G75" s="297">
        <f t="shared" si="2"/>
        <v>0</v>
      </c>
    </row>
    <row r="76" spans="1:7" s="96" customFormat="1" ht="33.75" customHeight="1" thickBot="1">
      <c r="A76" s="157">
        <v>5</v>
      </c>
      <c r="B76" s="159" t="s">
        <v>266</v>
      </c>
      <c r="C76" s="185">
        <v>1480000</v>
      </c>
      <c r="D76" s="184">
        <v>700000</v>
      </c>
      <c r="E76" s="297">
        <v>0</v>
      </c>
      <c r="F76" s="297">
        <v>0</v>
      </c>
      <c r="G76" s="297">
        <f t="shared" si="2"/>
        <v>0</v>
      </c>
    </row>
    <row r="77" spans="1:7" s="96" customFormat="1" ht="32.25" customHeight="1" thickBot="1">
      <c r="F77" s="229" t="s">
        <v>258</v>
      </c>
      <c r="G77" s="299">
        <f>G72+G73+G74+G75+G76</f>
        <v>0</v>
      </c>
    </row>
    <row r="78" spans="1:7" s="96" customFormat="1"/>
    <row r="79" spans="1:7" s="96" customFormat="1">
      <c r="A79" s="181" t="s">
        <v>315</v>
      </c>
    </row>
    <row r="80" spans="1:7" s="96" customFormat="1" ht="15.75" thickBot="1"/>
    <row r="81" spans="1:6" s="96" customFormat="1" ht="25.5">
      <c r="A81" s="173" t="s">
        <v>260</v>
      </c>
      <c r="B81" s="173" t="s">
        <v>253</v>
      </c>
      <c r="C81" s="243" t="s">
        <v>310</v>
      </c>
      <c r="D81" s="258" t="s">
        <v>12</v>
      </c>
      <c r="E81" s="258" t="s">
        <v>13</v>
      </c>
      <c r="F81" s="259" t="s">
        <v>14</v>
      </c>
    </row>
    <row r="82" spans="1:6" s="96" customFormat="1">
      <c r="A82" s="176">
        <v>1</v>
      </c>
      <c r="B82" s="176">
        <v>2</v>
      </c>
      <c r="C82" s="177">
        <v>3</v>
      </c>
      <c r="D82" s="260">
        <v>4</v>
      </c>
      <c r="E82" s="260">
        <v>5</v>
      </c>
      <c r="F82" s="260" t="s">
        <v>317</v>
      </c>
    </row>
    <row r="83" spans="1:6" s="96" customFormat="1" ht="33" customHeight="1" thickBot="1">
      <c r="A83" s="153">
        <v>1</v>
      </c>
      <c r="B83" s="169" t="s">
        <v>316</v>
      </c>
      <c r="C83" s="155">
        <v>100000</v>
      </c>
      <c r="D83" s="298">
        <v>0</v>
      </c>
      <c r="E83" s="298">
        <v>0</v>
      </c>
      <c r="F83" s="298">
        <f>D83+E83</f>
        <v>0</v>
      </c>
    </row>
    <row r="84" spans="1:6" s="96" customFormat="1" ht="33" customHeight="1" thickBot="1">
      <c r="E84" s="228" t="s">
        <v>258</v>
      </c>
      <c r="F84" s="300">
        <v>0</v>
      </c>
    </row>
    <row r="85" spans="1:6" s="96" customFormat="1"/>
    <row r="86" spans="1:6" s="96" customFormat="1"/>
    <row r="87" spans="1:6" s="96" customFormat="1">
      <c r="A87" s="181" t="s">
        <v>318</v>
      </c>
    </row>
    <row r="88" spans="1:6" s="96" customFormat="1" ht="15.75" thickBot="1"/>
    <row r="89" spans="1:6" s="96" customFormat="1" ht="25.5">
      <c r="A89" s="173" t="s">
        <v>260</v>
      </c>
      <c r="B89" s="173" t="s">
        <v>253</v>
      </c>
      <c r="C89" s="174" t="s">
        <v>310</v>
      </c>
      <c r="D89" s="258" t="s">
        <v>12</v>
      </c>
      <c r="E89" s="258" t="s">
        <v>13</v>
      </c>
      <c r="F89" s="259" t="s">
        <v>14</v>
      </c>
    </row>
    <row r="90" spans="1:6" s="96" customFormat="1">
      <c r="A90" s="176">
        <v>1</v>
      </c>
      <c r="B90" s="176">
        <v>2</v>
      </c>
      <c r="C90" s="177">
        <v>3</v>
      </c>
      <c r="D90" s="260">
        <v>4</v>
      </c>
      <c r="E90" s="260">
        <v>5</v>
      </c>
      <c r="F90" s="260" t="s">
        <v>317</v>
      </c>
    </row>
    <row r="91" spans="1:6" s="96" customFormat="1" ht="35.25" customHeight="1">
      <c r="A91" s="153">
        <v>1</v>
      </c>
      <c r="B91" s="169" t="s">
        <v>319</v>
      </c>
      <c r="C91" s="155">
        <v>66484049.399999999</v>
      </c>
      <c r="D91" s="297">
        <v>0</v>
      </c>
      <c r="E91" s="297">
        <v>0</v>
      </c>
      <c r="F91" s="297">
        <f>D91+E91</f>
        <v>0</v>
      </c>
    </row>
    <row r="92" spans="1:6" s="96" customFormat="1" ht="42.75" customHeight="1" thickBot="1">
      <c r="A92" s="153">
        <v>2</v>
      </c>
      <c r="B92" s="169" t="s">
        <v>320</v>
      </c>
      <c r="C92" s="155">
        <v>2250548.2000000002</v>
      </c>
      <c r="D92" s="297">
        <v>0</v>
      </c>
      <c r="E92" s="297">
        <v>0</v>
      </c>
      <c r="F92" s="297">
        <f>D92+E92</f>
        <v>0</v>
      </c>
    </row>
    <row r="93" spans="1:6" s="96" customFormat="1" ht="36" customHeight="1" thickBot="1">
      <c r="E93" s="228" t="s">
        <v>258</v>
      </c>
      <c r="F93" s="300">
        <f>F91+F92</f>
        <v>0</v>
      </c>
    </row>
    <row r="94" spans="1:6" s="96" customFormat="1"/>
    <row r="95" spans="1:6" s="96" customFormat="1"/>
    <row r="96" spans="1:6" s="96" customFormat="1"/>
    <row r="97" spans="1:7" s="96" customFormat="1"/>
    <row r="98" spans="1:7" s="96" customFormat="1"/>
    <row r="99" spans="1:7" s="96" customFormat="1" ht="15.75" thickBot="1"/>
    <row r="100" spans="1:7" s="96" customFormat="1" ht="42" customHeight="1" thickBot="1">
      <c r="B100" s="356" t="s">
        <v>311</v>
      </c>
      <c r="C100" s="357"/>
      <c r="D100" s="358"/>
      <c r="E100" s="261">
        <v>0</v>
      </c>
    </row>
    <row r="101" spans="1:7" s="96" customFormat="1" ht="36.75" customHeight="1" thickBot="1">
      <c r="B101" s="359" t="s">
        <v>313</v>
      </c>
      <c r="C101" s="360"/>
      <c r="D101" s="361"/>
      <c r="E101" s="262">
        <v>0</v>
      </c>
    </row>
    <row r="102" spans="1:7" s="96" customFormat="1" ht="32.25" customHeight="1" thickBot="1">
      <c r="B102" s="362" t="s">
        <v>314</v>
      </c>
      <c r="C102" s="363"/>
      <c r="D102" s="364"/>
      <c r="E102" s="262">
        <v>0</v>
      </c>
    </row>
    <row r="103" spans="1:7" s="96" customFormat="1" ht="37.5" customHeight="1" thickBot="1">
      <c r="B103" s="362" t="s">
        <v>315</v>
      </c>
      <c r="C103" s="363"/>
      <c r="D103" s="364"/>
      <c r="E103" s="262">
        <v>0</v>
      </c>
    </row>
    <row r="104" spans="1:7" s="96" customFormat="1" ht="32.25" customHeight="1" thickBot="1">
      <c r="B104" s="362" t="s">
        <v>318</v>
      </c>
      <c r="C104" s="363"/>
      <c r="D104" s="364"/>
      <c r="E104" s="263">
        <v>0</v>
      </c>
    </row>
    <row r="105" spans="1:7" s="96" customFormat="1">
      <c r="D105" s="354" t="s">
        <v>363</v>
      </c>
      <c r="E105" s="352">
        <f>E100+E101+E102+E103+E104</f>
        <v>0</v>
      </c>
    </row>
    <row r="106" spans="1:7" s="96" customFormat="1" ht="27" customHeight="1" thickBot="1">
      <c r="D106" s="355"/>
      <c r="E106" s="353"/>
    </row>
    <row r="107" spans="1:7" s="96" customFormat="1"/>
    <row r="108" spans="1:7" s="96" customFormat="1"/>
    <row r="109" spans="1:7" s="96" customFormat="1"/>
    <row r="111" spans="1:7" ht="15.75">
      <c r="A111" s="170"/>
      <c r="B111" s="170"/>
      <c r="C111" s="170"/>
      <c r="D111" s="170"/>
      <c r="E111" s="170"/>
      <c r="F111" s="170"/>
      <c r="G111" s="171"/>
    </row>
    <row r="112" spans="1:7" ht="19.5" customHeight="1">
      <c r="A112" s="338" t="s">
        <v>379</v>
      </c>
      <c r="B112" s="338"/>
      <c r="C112" s="338"/>
      <c r="D112" s="338"/>
      <c r="E112" s="338"/>
      <c r="F112" s="338"/>
      <c r="G112" s="338"/>
    </row>
    <row r="114" spans="1:9">
      <c r="A114" s="339" t="s">
        <v>380</v>
      </c>
      <c r="B114" s="339"/>
      <c r="C114" s="225"/>
      <c r="D114" s="225"/>
      <c r="E114" s="225"/>
      <c r="F114" s="223"/>
      <c r="G114" s="223"/>
    </row>
    <row r="115" spans="1:9">
      <c r="A115" s="339" t="s">
        <v>381</v>
      </c>
      <c r="B115" s="339"/>
      <c r="C115" s="339"/>
      <c r="D115" s="339"/>
      <c r="E115" s="225"/>
      <c r="F115" s="223"/>
      <c r="G115" s="223"/>
    </row>
    <row r="116" spans="1:9">
      <c r="A116" s="339" t="s">
        <v>382</v>
      </c>
      <c r="B116" s="339"/>
      <c r="C116" s="339"/>
      <c r="D116" s="339"/>
      <c r="E116" s="225"/>
      <c r="F116" s="223"/>
      <c r="G116" s="223"/>
    </row>
    <row r="117" spans="1:9">
      <c r="A117" s="339" t="s">
        <v>383</v>
      </c>
      <c r="B117" s="339"/>
      <c r="C117" s="339"/>
      <c r="D117" s="339"/>
      <c r="E117" s="225"/>
      <c r="F117" s="246"/>
      <c r="G117" s="223"/>
    </row>
    <row r="118" spans="1:9">
      <c r="A118" s="339" t="s">
        <v>384</v>
      </c>
      <c r="B118" s="339"/>
      <c r="C118" s="339"/>
      <c r="D118" s="339"/>
      <c r="E118" s="225"/>
      <c r="F118" s="223"/>
      <c r="G118" s="223"/>
    </row>
    <row r="119" spans="1:9" ht="30" customHeight="1">
      <c r="A119" s="345" t="s">
        <v>385</v>
      </c>
      <c r="B119" s="345"/>
      <c r="C119" s="345"/>
      <c r="D119" s="345"/>
      <c r="E119" s="225"/>
      <c r="F119" s="223"/>
      <c r="G119" s="223"/>
    </row>
    <row r="120" spans="1:9">
      <c r="A120" s="346" t="s">
        <v>403</v>
      </c>
      <c r="B120" s="346"/>
      <c r="C120" s="346"/>
      <c r="D120" s="346"/>
      <c r="E120" s="225"/>
      <c r="F120" s="223"/>
      <c r="G120" s="223"/>
    </row>
    <row r="121" spans="1:9">
      <c r="A121" s="249" t="s">
        <v>387</v>
      </c>
      <c r="B121" s="249"/>
      <c r="C121" s="250"/>
      <c r="D121" s="250"/>
      <c r="E121" s="225"/>
      <c r="F121" s="223"/>
      <c r="G121" s="223"/>
    </row>
    <row r="122" spans="1:9" ht="162.75" customHeight="1">
      <c r="A122" s="335" t="s">
        <v>388</v>
      </c>
      <c r="B122" s="336"/>
      <c r="C122" s="336"/>
      <c r="D122" s="336"/>
      <c r="E122" s="337"/>
      <c r="F122" s="244"/>
      <c r="G122" s="244"/>
      <c r="I122" s="247"/>
    </row>
    <row r="123" spans="1:9">
      <c r="A123" s="329" t="s">
        <v>389</v>
      </c>
      <c r="B123" s="329"/>
      <c r="C123" s="329"/>
      <c r="D123" s="329"/>
      <c r="E123" s="329"/>
    </row>
    <row r="124" spans="1:9">
      <c r="A124" s="331" t="s">
        <v>390</v>
      </c>
      <c r="B124" s="331"/>
      <c r="C124" s="331"/>
      <c r="D124" s="331"/>
      <c r="E124" s="331"/>
    </row>
    <row r="125" spans="1:9" ht="99" customHeight="1">
      <c r="A125" s="332" t="s">
        <v>391</v>
      </c>
      <c r="B125" s="333"/>
      <c r="C125" s="333"/>
      <c r="D125" s="333"/>
      <c r="E125" s="333"/>
      <c r="F125" s="248"/>
      <c r="G125" s="248"/>
      <c r="H125" s="96"/>
    </row>
    <row r="126" spans="1:9">
      <c r="A126" s="330" t="s">
        <v>392</v>
      </c>
      <c r="B126" s="330"/>
      <c r="C126" s="330"/>
      <c r="D126" s="330"/>
      <c r="E126" s="330"/>
      <c r="F126" s="96"/>
      <c r="G126" s="96"/>
      <c r="H126" s="96"/>
    </row>
    <row r="127" spans="1:9">
      <c r="A127" s="334" t="s">
        <v>393</v>
      </c>
      <c r="B127" s="334"/>
      <c r="C127" s="334"/>
      <c r="D127" s="334"/>
      <c r="E127" s="334"/>
      <c r="F127" s="96"/>
      <c r="G127" s="96"/>
      <c r="H127" s="96"/>
    </row>
    <row r="128" spans="1:9">
      <c r="A128" s="245"/>
      <c r="B128" s="245"/>
      <c r="C128" s="245"/>
      <c r="D128" s="245"/>
      <c r="E128" s="245"/>
      <c r="F128" s="96"/>
      <c r="G128" s="96"/>
      <c r="H128" s="96"/>
    </row>
  </sheetData>
  <mergeCells count="30">
    <mergeCell ref="F16:F17"/>
    <mergeCell ref="G16:G17"/>
    <mergeCell ref="A22:C22"/>
    <mergeCell ref="A16:B17"/>
    <mergeCell ref="E105:E106"/>
    <mergeCell ref="D105:D106"/>
    <mergeCell ref="B100:D100"/>
    <mergeCell ref="B101:D101"/>
    <mergeCell ref="B102:D102"/>
    <mergeCell ref="B103:D103"/>
    <mergeCell ref="B104:D104"/>
    <mergeCell ref="C16:C17"/>
    <mergeCell ref="A65:B65"/>
    <mergeCell ref="A6:C6"/>
    <mergeCell ref="D16:D17"/>
    <mergeCell ref="E16:E17"/>
    <mergeCell ref="A119:D119"/>
    <mergeCell ref="A120:D120"/>
    <mergeCell ref="A122:E122"/>
    <mergeCell ref="A112:G112"/>
    <mergeCell ref="A114:B114"/>
    <mergeCell ref="A115:D115"/>
    <mergeCell ref="A116:D116"/>
    <mergeCell ref="A117:D117"/>
    <mergeCell ref="A118:D118"/>
    <mergeCell ref="A123:E123"/>
    <mergeCell ref="A126:E126"/>
    <mergeCell ref="A124:E124"/>
    <mergeCell ref="A125:E125"/>
    <mergeCell ref="A127:E127"/>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topLeftCell="E4" zoomScaleNormal="100" workbookViewId="0">
      <selection activeCell="N37" sqref="N37"/>
    </sheetView>
  </sheetViews>
  <sheetFormatPr defaultRowHeight="11.25"/>
  <cols>
    <col min="1" max="1" width="6.42578125" style="69" customWidth="1"/>
    <col min="2" max="2" width="31.28515625" style="69" customWidth="1"/>
    <col min="3" max="3" width="17.5703125" style="70" customWidth="1"/>
    <col min="4" max="5" width="11.28515625" style="70" customWidth="1"/>
    <col min="6" max="6" width="12.140625" style="70" bestFit="1" customWidth="1"/>
    <col min="7" max="7" width="23.85546875" style="70" customWidth="1"/>
    <col min="8" max="10" width="13.140625" style="70" customWidth="1"/>
    <col min="11" max="11" width="10.42578125" style="71" customWidth="1"/>
    <col min="12" max="12" width="19.85546875" style="72" customWidth="1"/>
    <col min="13" max="13" width="18.7109375" style="72" customWidth="1"/>
    <col min="14" max="14" width="19.140625" style="72" customWidth="1"/>
    <col min="15" max="16384" width="9.140625" style="69"/>
  </cols>
  <sheetData>
    <row r="1" spans="1:16" s="50" customFormat="1">
      <c r="C1" s="51"/>
      <c r="D1" s="51"/>
      <c r="E1" s="51"/>
      <c r="F1" s="51"/>
      <c r="G1" s="51"/>
      <c r="H1" s="51"/>
      <c r="I1" s="51"/>
      <c r="J1" s="51"/>
      <c r="K1" s="52"/>
      <c r="L1" s="53"/>
      <c r="M1" s="53"/>
      <c r="N1" s="53"/>
    </row>
    <row r="2" spans="1:16" s="50" customFormat="1" ht="18.75">
      <c r="A2" s="370" t="s">
        <v>374</v>
      </c>
      <c r="B2" s="370"/>
      <c r="C2" s="370"/>
      <c r="D2" s="370"/>
      <c r="E2" s="51"/>
      <c r="F2" s="51"/>
      <c r="G2" s="51"/>
      <c r="H2" s="51"/>
      <c r="I2" s="51"/>
      <c r="J2" s="51"/>
      <c r="K2" s="52"/>
      <c r="L2" s="53"/>
      <c r="M2" s="53"/>
      <c r="N2" s="53"/>
    </row>
    <row r="3" spans="1:16" s="50" customFormat="1">
      <c r="C3" s="51"/>
      <c r="D3" s="51"/>
      <c r="E3" s="51"/>
      <c r="F3" s="51"/>
      <c r="G3" s="51"/>
      <c r="H3" s="51"/>
      <c r="I3" s="51"/>
      <c r="J3" s="51"/>
      <c r="K3" s="52"/>
      <c r="L3" s="53"/>
      <c r="M3" s="53"/>
      <c r="N3" s="53"/>
    </row>
    <row r="4" spans="1:16" s="50" customFormat="1" ht="12" thickBot="1">
      <c r="C4" s="51"/>
      <c r="D4" s="51"/>
      <c r="E4" s="51"/>
      <c r="F4" s="51"/>
      <c r="G4" s="51"/>
      <c r="H4" s="51"/>
      <c r="I4" s="51"/>
      <c r="J4" s="51"/>
      <c r="K4" s="52"/>
      <c r="L4" s="53"/>
      <c r="M4" s="53"/>
      <c r="N4" s="53"/>
    </row>
    <row r="5" spans="1:16" s="54" customFormat="1" ht="34.5" thickBot="1">
      <c r="A5" s="128" t="s">
        <v>16</v>
      </c>
      <c r="B5" s="129" t="s">
        <v>36</v>
      </c>
      <c r="C5" s="130" t="s">
        <v>37</v>
      </c>
      <c r="D5" s="130" t="s">
        <v>38</v>
      </c>
      <c r="E5" s="130" t="s">
        <v>68</v>
      </c>
      <c r="F5" s="130" t="s">
        <v>39</v>
      </c>
      <c r="G5" s="130" t="s">
        <v>40</v>
      </c>
      <c r="H5" s="130" t="s">
        <v>41</v>
      </c>
      <c r="I5" s="130" t="s">
        <v>42</v>
      </c>
      <c r="J5" s="130" t="s">
        <v>43</v>
      </c>
      <c r="K5" s="136" t="s">
        <v>69</v>
      </c>
      <c r="L5" s="136" t="s">
        <v>44</v>
      </c>
      <c r="M5" s="136" t="s">
        <v>45</v>
      </c>
      <c r="N5" s="137" t="s">
        <v>46</v>
      </c>
    </row>
    <row r="6" spans="1:16" s="54" customFormat="1" ht="12" thickBot="1">
      <c r="A6" s="55" t="s">
        <v>47</v>
      </c>
      <c r="B6" s="56" t="s">
        <v>19</v>
      </c>
      <c r="C6" s="56" t="s">
        <v>20</v>
      </c>
      <c r="D6" s="56" t="s">
        <v>48</v>
      </c>
      <c r="E6" s="56"/>
      <c r="F6" s="56" t="s">
        <v>49</v>
      </c>
      <c r="G6" s="56" t="s">
        <v>50</v>
      </c>
      <c r="H6" s="56" t="s">
        <v>51</v>
      </c>
      <c r="I6" s="56" t="s">
        <v>52</v>
      </c>
      <c r="J6" s="56" t="s">
        <v>53</v>
      </c>
      <c r="K6" s="56" t="s">
        <v>54</v>
      </c>
      <c r="L6" s="56" t="s">
        <v>55</v>
      </c>
      <c r="M6" s="56" t="s">
        <v>56</v>
      </c>
      <c r="N6" s="57" t="s">
        <v>57</v>
      </c>
    </row>
    <row r="7" spans="1:16" s="63" customFormat="1" ht="15.75" customHeight="1">
      <c r="A7" s="58">
        <v>1</v>
      </c>
      <c r="B7" s="59" t="s">
        <v>70</v>
      </c>
      <c r="C7" s="60" t="s">
        <v>119</v>
      </c>
      <c r="D7" s="61" t="s">
        <v>71</v>
      </c>
      <c r="E7" s="92">
        <v>43837</v>
      </c>
      <c r="F7" s="61" t="s">
        <v>72</v>
      </c>
      <c r="G7" s="59" t="s">
        <v>75</v>
      </c>
      <c r="H7" s="61">
        <v>77</v>
      </c>
      <c r="I7" s="61"/>
      <c r="J7" s="62"/>
      <c r="K7" s="93">
        <v>1</v>
      </c>
      <c r="L7" s="284">
        <v>0</v>
      </c>
      <c r="M7" s="285">
        <f>L7*15%</f>
        <v>0</v>
      </c>
      <c r="N7" s="286">
        <f t="shared" ref="N7:N38" si="0">ROUND(L7+M7,2)</f>
        <v>0</v>
      </c>
    </row>
    <row r="8" spans="1:16" s="63" customFormat="1" ht="15.75" customHeight="1">
      <c r="A8" s="64">
        <v>2</v>
      </c>
      <c r="B8" s="59" t="s">
        <v>70</v>
      </c>
      <c r="C8" s="60" t="s">
        <v>120</v>
      </c>
      <c r="D8" s="61" t="s">
        <v>73</v>
      </c>
      <c r="E8" s="92">
        <v>43837</v>
      </c>
      <c r="F8" s="61" t="s">
        <v>72</v>
      </c>
      <c r="G8" s="59" t="s">
        <v>75</v>
      </c>
      <c r="H8" s="61">
        <v>77</v>
      </c>
      <c r="I8" s="61"/>
      <c r="J8" s="65"/>
      <c r="K8" s="93">
        <v>1</v>
      </c>
      <c r="L8" s="284">
        <v>0</v>
      </c>
      <c r="M8" s="285">
        <f t="shared" ref="M8:M38" si="1">L8*15%</f>
        <v>0</v>
      </c>
      <c r="N8" s="286">
        <f t="shared" si="0"/>
        <v>0</v>
      </c>
    </row>
    <row r="9" spans="1:16" s="63" customFormat="1" ht="15.75" customHeight="1">
      <c r="A9" s="64">
        <v>3</v>
      </c>
      <c r="B9" s="59" t="s">
        <v>70</v>
      </c>
      <c r="C9" s="60" t="s">
        <v>121</v>
      </c>
      <c r="D9" s="61" t="s">
        <v>74</v>
      </c>
      <c r="E9" s="92">
        <v>43841</v>
      </c>
      <c r="F9" s="61" t="s">
        <v>72</v>
      </c>
      <c r="G9" s="59" t="s">
        <v>78</v>
      </c>
      <c r="H9" s="61">
        <v>81</v>
      </c>
      <c r="I9" s="61"/>
      <c r="J9" s="65"/>
      <c r="K9" s="93">
        <v>1</v>
      </c>
      <c r="L9" s="284">
        <v>0</v>
      </c>
      <c r="M9" s="285">
        <f t="shared" si="1"/>
        <v>0</v>
      </c>
      <c r="N9" s="286">
        <f t="shared" si="0"/>
        <v>0</v>
      </c>
    </row>
    <row r="10" spans="1:16" s="63" customFormat="1" ht="15.75" customHeight="1">
      <c r="A10" s="64">
        <v>4</v>
      </c>
      <c r="B10" s="59" t="s">
        <v>70</v>
      </c>
      <c r="C10" s="60" t="s">
        <v>122</v>
      </c>
      <c r="D10" s="61" t="s">
        <v>76</v>
      </c>
      <c r="E10" s="92">
        <v>43874</v>
      </c>
      <c r="F10" s="61" t="s">
        <v>72</v>
      </c>
      <c r="G10" s="59" t="s">
        <v>79</v>
      </c>
      <c r="H10" s="61">
        <v>110</v>
      </c>
      <c r="I10" s="61"/>
      <c r="J10" s="65"/>
      <c r="K10" s="93">
        <v>1</v>
      </c>
      <c r="L10" s="284">
        <v>0</v>
      </c>
      <c r="M10" s="285">
        <f t="shared" si="1"/>
        <v>0</v>
      </c>
      <c r="N10" s="286">
        <f t="shared" si="0"/>
        <v>0</v>
      </c>
    </row>
    <row r="11" spans="1:16" s="63" customFormat="1" ht="15.75" customHeight="1">
      <c r="A11" s="64">
        <v>5</v>
      </c>
      <c r="B11" s="59" t="s">
        <v>70</v>
      </c>
      <c r="C11" s="60" t="s">
        <v>123</v>
      </c>
      <c r="D11" s="61" t="s">
        <v>77</v>
      </c>
      <c r="E11" s="92">
        <v>43996</v>
      </c>
      <c r="F11" s="61" t="s">
        <v>72</v>
      </c>
      <c r="G11" s="59" t="s">
        <v>75</v>
      </c>
      <c r="H11" s="61">
        <v>77</v>
      </c>
      <c r="I11" s="61"/>
      <c r="J11" s="65"/>
      <c r="K11" s="93">
        <v>1</v>
      </c>
      <c r="L11" s="284">
        <v>0</v>
      </c>
      <c r="M11" s="285">
        <f t="shared" si="1"/>
        <v>0</v>
      </c>
      <c r="N11" s="286">
        <f t="shared" si="0"/>
        <v>0</v>
      </c>
    </row>
    <row r="12" spans="1:16" s="63" customFormat="1" ht="15.75" customHeight="1">
      <c r="A12" s="64">
        <v>6</v>
      </c>
      <c r="B12" s="59" t="s">
        <v>70</v>
      </c>
      <c r="C12" s="60" t="s">
        <v>124</v>
      </c>
      <c r="D12" s="61" t="s">
        <v>80</v>
      </c>
      <c r="E12" s="92">
        <v>43998</v>
      </c>
      <c r="F12" s="61" t="s">
        <v>72</v>
      </c>
      <c r="G12" s="59" t="s">
        <v>75</v>
      </c>
      <c r="H12" s="61">
        <v>77</v>
      </c>
      <c r="I12" s="61"/>
      <c r="J12" s="65"/>
      <c r="K12" s="93">
        <v>1</v>
      </c>
      <c r="L12" s="284">
        <v>0</v>
      </c>
      <c r="M12" s="285">
        <f t="shared" si="1"/>
        <v>0</v>
      </c>
      <c r="N12" s="286">
        <f t="shared" si="0"/>
        <v>0</v>
      </c>
    </row>
    <row r="13" spans="1:16" s="63" customFormat="1" ht="15.75" customHeight="1">
      <c r="A13" s="64">
        <v>7</v>
      </c>
      <c r="B13" s="59" t="s">
        <v>70</v>
      </c>
      <c r="C13" s="60" t="s">
        <v>125</v>
      </c>
      <c r="D13" s="61" t="s">
        <v>81</v>
      </c>
      <c r="E13" s="92">
        <v>44010</v>
      </c>
      <c r="F13" s="61" t="s">
        <v>72</v>
      </c>
      <c r="G13" s="59" t="s">
        <v>82</v>
      </c>
      <c r="H13" s="61">
        <v>66</v>
      </c>
      <c r="I13" s="61"/>
      <c r="J13" s="65"/>
      <c r="K13" s="93">
        <v>1</v>
      </c>
      <c r="L13" s="284">
        <v>0</v>
      </c>
      <c r="M13" s="285">
        <f t="shared" si="1"/>
        <v>0</v>
      </c>
      <c r="N13" s="286">
        <f t="shared" si="0"/>
        <v>0</v>
      </c>
      <c r="P13" s="309"/>
    </row>
    <row r="14" spans="1:16" s="67" customFormat="1" ht="15.75" customHeight="1">
      <c r="A14" s="64">
        <v>8</v>
      </c>
      <c r="B14" s="59" t="s">
        <v>70</v>
      </c>
      <c r="C14" s="60" t="s">
        <v>415</v>
      </c>
      <c r="D14" s="61" t="s">
        <v>412</v>
      </c>
      <c r="E14" s="92" t="s">
        <v>413</v>
      </c>
      <c r="F14" s="61" t="s">
        <v>105</v>
      </c>
      <c r="G14" s="59" t="s">
        <v>414</v>
      </c>
      <c r="H14" s="66">
        <v>110</v>
      </c>
      <c r="I14" s="61"/>
      <c r="J14" s="65"/>
      <c r="K14" s="93">
        <v>1</v>
      </c>
      <c r="L14" s="284">
        <v>0</v>
      </c>
      <c r="M14" s="285">
        <f t="shared" si="1"/>
        <v>0</v>
      </c>
      <c r="N14" s="286">
        <f t="shared" si="0"/>
        <v>0</v>
      </c>
      <c r="P14" s="308"/>
    </row>
    <row r="15" spans="1:16" s="67" customFormat="1" ht="15.75" customHeight="1">
      <c r="A15" s="64">
        <v>9</v>
      </c>
      <c r="B15" s="59" t="s">
        <v>70</v>
      </c>
      <c r="C15" s="60" t="s">
        <v>126</v>
      </c>
      <c r="D15" s="61" t="s">
        <v>83</v>
      </c>
      <c r="E15" s="92">
        <v>44110</v>
      </c>
      <c r="F15" s="61" t="s">
        <v>72</v>
      </c>
      <c r="G15" s="59" t="s">
        <v>84</v>
      </c>
      <c r="H15" s="65">
        <v>103</v>
      </c>
      <c r="I15" s="61"/>
      <c r="J15" s="65"/>
      <c r="K15" s="93">
        <v>1</v>
      </c>
      <c r="L15" s="284">
        <v>0</v>
      </c>
      <c r="M15" s="285">
        <f t="shared" si="1"/>
        <v>0</v>
      </c>
      <c r="N15" s="286">
        <f t="shared" si="0"/>
        <v>0</v>
      </c>
    </row>
    <row r="16" spans="1:16" s="67" customFormat="1" ht="15.75" customHeight="1">
      <c r="A16" s="64">
        <v>10</v>
      </c>
      <c r="B16" s="59" t="s">
        <v>70</v>
      </c>
      <c r="C16" s="60" t="s">
        <v>127</v>
      </c>
      <c r="D16" s="61" t="s">
        <v>85</v>
      </c>
      <c r="E16" s="92">
        <v>44151</v>
      </c>
      <c r="F16" s="61" t="s">
        <v>72</v>
      </c>
      <c r="G16" s="59" t="s">
        <v>86</v>
      </c>
      <c r="H16" s="65">
        <v>120</v>
      </c>
      <c r="I16" s="61"/>
      <c r="J16" s="65"/>
      <c r="K16" s="93">
        <v>1</v>
      </c>
      <c r="L16" s="284">
        <v>0</v>
      </c>
      <c r="M16" s="285">
        <f t="shared" si="1"/>
        <v>0</v>
      </c>
      <c r="N16" s="286">
        <f t="shared" si="0"/>
        <v>0</v>
      </c>
    </row>
    <row r="17" spans="1:14" s="67" customFormat="1" ht="15.75" customHeight="1">
      <c r="A17" s="64">
        <v>11</v>
      </c>
      <c r="B17" s="59" t="s">
        <v>70</v>
      </c>
      <c r="C17" s="60" t="s">
        <v>128</v>
      </c>
      <c r="D17" s="61" t="s">
        <v>87</v>
      </c>
      <c r="E17" s="92">
        <v>44154</v>
      </c>
      <c r="F17" s="61" t="s">
        <v>72</v>
      </c>
      <c r="G17" s="59" t="s">
        <v>75</v>
      </c>
      <c r="H17" s="98">
        <v>77</v>
      </c>
      <c r="I17" s="65"/>
      <c r="J17" s="65"/>
      <c r="K17" s="93">
        <v>1</v>
      </c>
      <c r="L17" s="284">
        <v>0</v>
      </c>
      <c r="M17" s="285">
        <f t="shared" si="1"/>
        <v>0</v>
      </c>
      <c r="N17" s="286">
        <f t="shared" si="0"/>
        <v>0</v>
      </c>
    </row>
    <row r="18" spans="1:14" s="67" customFormat="1" ht="15.75" customHeight="1">
      <c r="A18" s="64">
        <v>12</v>
      </c>
      <c r="B18" s="59" t="s">
        <v>70</v>
      </c>
      <c r="C18" s="60" t="s">
        <v>129</v>
      </c>
      <c r="D18" s="61" t="s">
        <v>88</v>
      </c>
      <c r="E18" s="92">
        <v>44154</v>
      </c>
      <c r="F18" s="61" t="s">
        <v>72</v>
      </c>
      <c r="G18" s="59" t="s">
        <v>75</v>
      </c>
      <c r="H18" s="65">
        <v>77</v>
      </c>
      <c r="I18" s="65"/>
      <c r="J18" s="65"/>
      <c r="K18" s="93">
        <v>1</v>
      </c>
      <c r="L18" s="284">
        <v>0</v>
      </c>
      <c r="M18" s="285">
        <f t="shared" si="1"/>
        <v>0</v>
      </c>
      <c r="N18" s="286">
        <f t="shared" si="0"/>
        <v>0</v>
      </c>
    </row>
    <row r="19" spans="1:14" s="67" customFormat="1" ht="15.75" customHeight="1">
      <c r="A19" s="64">
        <v>13</v>
      </c>
      <c r="B19" s="59" t="s">
        <v>70</v>
      </c>
      <c r="C19" s="60" t="s">
        <v>130</v>
      </c>
      <c r="D19" s="61" t="s">
        <v>89</v>
      </c>
      <c r="E19" s="92">
        <v>44170</v>
      </c>
      <c r="F19" s="61" t="s">
        <v>72</v>
      </c>
      <c r="G19" s="59" t="s">
        <v>75</v>
      </c>
      <c r="H19" s="65">
        <v>77</v>
      </c>
      <c r="I19" s="65"/>
      <c r="J19" s="65"/>
      <c r="K19" s="93">
        <v>1</v>
      </c>
      <c r="L19" s="284">
        <v>0</v>
      </c>
      <c r="M19" s="285">
        <f t="shared" si="1"/>
        <v>0</v>
      </c>
      <c r="N19" s="286">
        <f t="shared" si="0"/>
        <v>0</v>
      </c>
    </row>
    <row r="20" spans="1:14" s="67" customFormat="1" ht="15.75" customHeight="1">
      <c r="A20" s="64">
        <v>14</v>
      </c>
      <c r="B20" s="59" t="s">
        <v>70</v>
      </c>
      <c r="C20" s="60" t="s">
        <v>131</v>
      </c>
      <c r="D20" s="61" t="s">
        <v>90</v>
      </c>
      <c r="E20" s="92">
        <v>44185</v>
      </c>
      <c r="F20" s="61" t="s">
        <v>72</v>
      </c>
      <c r="G20" s="59" t="s">
        <v>91</v>
      </c>
      <c r="H20" s="65">
        <v>54</v>
      </c>
      <c r="I20" s="65"/>
      <c r="J20" s="65"/>
      <c r="K20" s="93">
        <v>4</v>
      </c>
      <c r="L20" s="284">
        <v>0</v>
      </c>
      <c r="M20" s="285">
        <f t="shared" si="1"/>
        <v>0</v>
      </c>
      <c r="N20" s="286">
        <f t="shared" si="0"/>
        <v>0</v>
      </c>
    </row>
    <row r="21" spans="1:14" s="67" customFormat="1" ht="15.75" customHeight="1">
      <c r="A21" s="64">
        <v>15</v>
      </c>
      <c r="B21" s="59" t="s">
        <v>70</v>
      </c>
      <c r="C21" s="60" t="s">
        <v>132</v>
      </c>
      <c r="D21" s="61" t="s">
        <v>92</v>
      </c>
      <c r="E21" s="92">
        <v>44185</v>
      </c>
      <c r="F21" s="61" t="s">
        <v>72</v>
      </c>
      <c r="G21" s="59" t="s">
        <v>82</v>
      </c>
      <c r="H21" s="65">
        <v>66</v>
      </c>
      <c r="I21" s="65"/>
      <c r="J21" s="65"/>
      <c r="K21" s="93">
        <v>1</v>
      </c>
      <c r="L21" s="284">
        <v>0</v>
      </c>
      <c r="M21" s="285">
        <f t="shared" si="1"/>
        <v>0</v>
      </c>
      <c r="N21" s="286">
        <f t="shared" si="0"/>
        <v>0</v>
      </c>
    </row>
    <row r="22" spans="1:14" s="67" customFormat="1" ht="15.75" customHeight="1">
      <c r="A22" s="64">
        <v>16</v>
      </c>
      <c r="B22" s="59" t="s">
        <v>70</v>
      </c>
      <c r="C22" s="60" t="s">
        <v>133</v>
      </c>
      <c r="D22" s="61" t="s">
        <v>93</v>
      </c>
      <c r="E22" s="92">
        <v>44185</v>
      </c>
      <c r="F22" s="61" t="s">
        <v>72</v>
      </c>
      <c r="G22" s="59" t="s">
        <v>82</v>
      </c>
      <c r="H22" s="65">
        <v>66</v>
      </c>
      <c r="I22" s="65"/>
      <c r="J22" s="65"/>
      <c r="K22" s="93">
        <v>1</v>
      </c>
      <c r="L22" s="284">
        <v>0</v>
      </c>
      <c r="M22" s="285">
        <f t="shared" si="1"/>
        <v>0</v>
      </c>
      <c r="N22" s="286">
        <f t="shared" si="0"/>
        <v>0</v>
      </c>
    </row>
    <row r="23" spans="1:14" s="67" customFormat="1" ht="15.75" customHeight="1">
      <c r="A23" s="64">
        <v>17</v>
      </c>
      <c r="B23" s="59" t="s">
        <v>70</v>
      </c>
      <c r="C23" s="60" t="s">
        <v>134</v>
      </c>
      <c r="D23" s="61" t="s">
        <v>94</v>
      </c>
      <c r="E23" s="92">
        <v>44185</v>
      </c>
      <c r="F23" s="61" t="s">
        <v>72</v>
      </c>
      <c r="G23" s="59" t="s">
        <v>95</v>
      </c>
      <c r="H23" s="61">
        <v>148</v>
      </c>
      <c r="I23" s="65"/>
      <c r="J23" s="65"/>
      <c r="K23" s="93">
        <v>1</v>
      </c>
      <c r="L23" s="284">
        <v>0</v>
      </c>
      <c r="M23" s="285">
        <f t="shared" si="1"/>
        <v>0</v>
      </c>
      <c r="N23" s="286">
        <f t="shared" si="0"/>
        <v>0</v>
      </c>
    </row>
    <row r="24" spans="1:14" s="67" customFormat="1" ht="15.75" customHeight="1">
      <c r="A24" s="64">
        <v>18</v>
      </c>
      <c r="B24" s="59" t="s">
        <v>70</v>
      </c>
      <c r="C24" s="60" t="s">
        <v>135</v>
      </c>
      <c r="D24" s="61" t="s">
        <v>96</v>
      </c>
      <c r="E24" s="92">
        <v>43919</v>
      </c>
      <c r="F24" s="61" t="s">
        <v>72</v>
      </c>
      <c r="G24" s="59" t="s">
        <v>97</v>
      </c>
      <c r="H24" s="68">
        <v>70</v>
      </c>
      <c r="I24" s="61"/>
      <c r="J24" s="65"/>
      <c r="K24" s="93">
        <v>1</v>
      </c>
      <c r="L24" s="284">
        <v>0</v>
      </c>
      <c r="M24" s="285">
        <f t="shared" si="1"/>
        <v>0</v>
      </c>
      <c r="N24" s="286">
        <f t="shared" si="0"/>
        <v>0</v>
      </c>
    </row>
    <row r="25" spans="1:14" s="67" customFormat="1" ht="15.75" customHeight="1">
      <c r="A25" s="64">
        <v>19</v>
      </c>
      <c r="B25" s="59" t="s">
        <v>70</v>
      </c>
      <c r="C25" s="60" t="s">
        <v>136</v>
      </c>
      <c r="D25" s="61" t="s">
        <v>98</v>
      </c>
      <c r="E25" s="92">
        <v>44018</v>
      </c>
      <c r="F25" s="61" t="s">
        <v>72</v>
      </c>
      <c r="G25" s="59" t="s">
        <v>99</v>
      </c>
      <c r="H25" s="68">
        <v>103</v>
      </c>
      <c r="I25" s="61"/>
      <c r="J25" s="65"/>
      <c r="K25" s="93">
        <v>1</v>
      </c>
      <c r="L25" s="284">
        <v>0</v>
      </c>
      <c r="M25" s="285">
        <f t="shared" si="1"/>
        <v>0</v>
      </c>
      <c r="N25" s="286">
        <f t="shared" si="0"/>
        <v>0</v>
      </c>
    </row>
    <row r="26" spans="1:14" s="67" customFormat="1" ht="15.75" customHeight="1">
      <c r="A26" s="64">
        <v>20</v>
      </c>
      <c r="B26" s="59" t="s">
        <v>70</v>
      </c>
      <c r="C26" s="60" t="s">
        <v>137</v>
      </c>
      <c r="D26" s="61" t="s">
        <v>100</v>
      </c>
      <c r="E26" s="92">
        <v>44018</v>
      </c>
      <c r="F26" s="61" t="s">
        <v>72</v>
      </c>
      <c r="G26" s="59" t="s">
        <v>99</v>
      </c>
      <c r="H26" s="61">
        <v>103</v>
      </c>
      <c r="I26" s="61"/>
      <c r="J26" s="65"/>
      <c r="K26" s="93">
        <v>1</v>
      </c>
      <c r="L26" s="284">
        <v>0</v>
      </c>
      <c r="M26" s="285">
        <f t="shared" si="1"/>
        <v>0</v>
      </c>
      <c r="N26" s="286">
        <f t="shared" si="0"/>
        <v>0</v>
      </c>
    </row>
    <row r="27" spans="1:14" s="67" customFormat="1" ht="15.75" customHeight="1">
      <c r="A27" s="64">
        <v>21</v>
      </c>
      <c r="B27" s="59" t="s">
        <v>70</v>
      </c>
      <c r="C27" s="60" t="s">
        <v>138</v>
      </c>
      <c r="D27" s="61" t="s">
        <v>101</v>
      </c>
      <c r="E27" s="92">
        <v>44191</v>
      </c>
      <c r="F27" s="61" t="s">
        <v>72</v>
      </c>
      <c r="G27" s="59" t="s">
        <v>102</v>
      </c>
      <c r="H27" s="61">
        <v>110</v>
      </c>
      <c r="I27" s="61"/>
      <c r="J27" s="65"/>
      <c r="K27" s="93">
        <v>1</v>
      </c>
      <c r="L27" s="284">
        <v>0</v>
      </c>
      <c r="M27" s="285">
        <f t="shared" si="1"/>
        <v>0</v>
      </c>
      <c r="N27" s="286">
        <f t="shared" si="0"/>
        <v>0</v>
      </c>
    </row>
    <row r="28" spans="1:14" s="67" customFormat="1" ht="15.75" customHeight="1">
      <c r="A28" s="64">
        <v>22</v>
      </c>
      <c r="B28" s="59" t="s">
        <v>70</v>
      </c>
      <c r="C28" s="60" t="s">
        <v>139</v>
      </c>
      <c r="D28" s="61" t="s">
        <v>103</v>
      </c>
      <c r="E28" s="92">
        <v>43987</v>
      </c>
      <c r="F28" s="61" t="s">
        <v>72</v>
      </c>
      <c r="G28" s="59" t="s">
        <v>102</v>
      </c>
      <c r="H28" s="61">
        <v>110</v>
      </c>
      <c r="I28" s="61"/>
      <c r="J28" s="65"/>
      <c r="K28" s="93">
        <v>1</v>
      </c>
      <c r="L28" s="284">
        <v>0</v>
      </c>
      <c r="M28" s="285">
        <f t="shared" si="1"/>
        <v>0</v>
      </c>
      <c r="N28" s="286">
        <f t="shared" si="0"/>
        <v>0</v>
      </c>
    </row>
    <row r="29" spans="1:14" s="67" customFormat="1" ht="15.75" customHeight="1">
      <c r="A29" s="64">
        <v>23</v>
      </c>
      <c r="B29" s="59" t="s">
        <v>70</v>
      </c>
      <c r="C29" s="60" t="s">
        <v>140</v>
      </c>
      <c r="D29" s="61" t="s">
        <v>104</v>
      </c>
      <c r="E29" s="92">
        <v>43863</v>
      </c>
      <c r="F29" s="61" t="s">
        <v>105</v>
      </c>
      <c r="G29" s="59" t="s">
        <v>99</v>
      </c>
      <c r="H29" s="61"/>
      <c r="I29" s="61"/>
      <c r="J29" s="65">
        <v>2300</v>
      </c>
      <c r="K29" s="93">
        <v>1</v>
      </c>
      <c r="L29" s="284">
        <v>0</v>
      </c>
      <c r="M29" s="285">
        <f t="shared" si="1"/>
        <v>0</v>
      </c>
      <c r="N29" s="286">
        <f t="shared" si="0"/>
        <v>0</v>
      </c>
    </row>
    <row r="30" spans="1:14" s="67" customFormat="1" ht="15.75" customHeight="1">
      <c r="A30" s="64">
        <v>24</v>
      </c>
      <c r="B30" s="59" t="s">
        <v>70</v>
      </c>
      <c r="C30" s="60" t="s">
        <v>141</v>
      </c>
      <c r="D30" s="61" t="s">
        <v>106</v>
      </c>
      <c r="E30" s="92">
        <v>43863</v>
      </c>
      <c r="F30" s="61" t="s">
        <v>105</v>
      </c>
      <c r="G30" s="59" t="s">
        <v>102</v>
      </c>
      <c r="H30" s="61"/>
      <c r="I30" s="61"/>
      <c r="J30" s="65">
        <v>2300</v>
      </c>
      <c r="K30" s="93">
        <v>1</v>
      </c>
      <c r="L30" s="284">
        <v>0</v>
      </c>
      <c r="M30" s="285">
        <f t="shared" si="1"/>
        <v>0</v>
      </c>
      <c r="N30" s="286">
        <f t="shared" si="0"/>
        <v>0</v>
      </c>
    </row>
    <row r="31" spans="1:14" s="67" customFormat="1" ht="15.75" customHeight="1">
      <c r="A31" s="64">
        <v>25</v>
      </c>
      <c r="B31" s="59" t="s">
        <v>70</v>
      </c>
      <c r="C31" s="60" t="s">
        <v>142</v>
      </c>
      <c r="D31" s="61" t="s">
        <v>107</v>
      </c>
      <c r="E31" s="92">
        <v>43992</v>
      </c>
      <c r="F31" s="61" t="s">
        <v>105</v>
      </c>
      <c r="G31" s="59" t="s">
        <v>108</v>
      </c>
      <c r="H31" s="68"/>
      <c r="I31" s="61"/>
      <c r="J31" s="65">
        <v>15000</v>
      </c>
      <c r="K31" s="93">
        <v>1</v>
      </c>
      <c r="L31" s="284">
        <v>0</v>
      </c>
      <c r="M31" s="285">
        <f t="shared" si="1"/>
        <v>0</v>
      </c>
      <c r="N31" s="286">
        <f t="shared" si="0"/>
        <v>0</v>
      </c>
    </row>
    <row r="32" spans="1:14" s="67" customFormat="1" ht="15.75" customHeight="1">
      <c r="A32" s="64">
        <v>26</v>
      </c>
      <c r="B32" s="59" t="s">
        <v>70</v>
      </c>
      <c r="C32" s="60" t="s">
        <v>143</v>
      </c>
      <c r="D32" s="61" t="s">
        <v>109</v>
      </c>
      <c r="E32" s="92">
        <v>44109</v>
      </c>
      <c r="F32" s="61" t="s">
        <v>105</v>
      </c>
      <c r="G32" s="59" t="s">
        <v>110</v>
      </c>
      <c r="H32" s="68"/>
      <c r="I32" s="61"/>
      <c r="J32" s="65">
        <v>2820</v>
      </c>
      <c r="K32" s="93">
        <v>1</v>
      </c>
      <c r="L32" s="284">
        <v>0</v>
      </c>
      <c r="M32" s="285">
        <f t="shared" si="1"/>
        <v>0</v>
      </c>
      <c r="N32" s="286">
        <f t="shared" si="0"/>
        <v>0</v>
      </c>
    </row>
    <row r="33" spans="1:14" s="67" customFormat="1" ht="15.75" customHeight="1">
      <c r="A33" s="64">
        <v>27</v>
      </c>
      <c r="B33" s="59" t="s">
        <v>70</v>
      </c>
      <c r="C33" s="60" t="s">
        <v>144</v>
      </c>
      <c r="D33" s="61" t="s">
        <v>111</v>
      </c>
      <c r="E33" s="92">
        <v>43840</v>
      </c>
      <c r="F33" s="61" t="s">
        <v>105</v>
      </c>
      <c r="G33" s="59" t="s">
        <v>102</v>
      </c>
      <c r="H33" s="61"/>
      <c r="I33" s="61"/>
      <c r="J33" s="65">
        <v>2280</v>
      </c>
      <c r="K33" s="93">
        <v>1</v>
      </c>
      <c r="L33" s="284">
        <v>0</v>
      </c>
      <c r="M33" s="285">
        <f t="shared" si="1"/>
        <v>0</v>
      </c>
      <c r="N33" s="286">
        <f t="shared" si="0"/>
        <v>0</v>
      </c>
    </row>
    <row r="34" spans="1:14" s="67" customFormat="1" ht="15.75" customHeight="1">
      <c r="A34" s="64">
        <v>28</v>
      </c>
      <c r="B34" s="59" t="s">
        <v>70</v>
      </c>
      <c r="C34" s="60" t="s">
        <v>145</v>
      </c>
      <c r="D34" s="61" t="s">
        <v>112</v>
      </c>
      <c r="E34" s="92">
        <v>43840</v>
      </c>
      <c r="F34" s="61" t="s">
        <v>105</v>
      </c>
      <c r="G34" s="59" t="s">
        <v>102</v>
      </c>
      <c r="H34" s="61"/>
      <c r="I34" s="61"/>
      <c r="J34" s="65">
        <v>2280</v>
      </c>
      <c r="K34" s="93">
        <v>1</v>
      </c>
      <c r="L34" s="284">
        <v>0</v>
      </c>
      <c r="M34" s="285">
        <f t="shared" si="1"/>
        <v>0</v>
      </c>
      <c r="N34" s="286">
        <f t="shared" si="0"/>
        <v>0</v>
      </c>
    </row>
    <row r="35" spans="1:14" s="67" customFormat="1" ht="15.75" customHeight="1">
      <c r="A35" s="64">
        <v>29</v>
      </c>
      <c r="B35" s="59" t="s">
        <v>70</v>
      </c>
      <c r="C35" s="60" t="s">
        <v>146</v>
      </c>
      <c r="D35" s="61" t="s">
        <v>113</v>
      </c>
      <c r="E35" s="92">
        <v>43886</v>
      </c>
      <c r="F35" s="61" t="s">
        <v>105</v>
      </c>
      <c r="G35" s="59" t="s">
        <v>114</v>
      </c>
      <c r="H35" s="61"/>
      <c r="I35" s="61"/>
      <c r="J35" s="65">
        <v>2047</v>
      </c>
      <c r="K35" s="93">
        <v>1</v>
      </c>
      <c r="L35" s="284">
        <v>0</v>
      </c>
      <c r="M35" s="285">
        <f t="shared" si="1"/>
        <v>0</v>
      </c>
      <c r="N35" s="286">
        <f t="shared" si="0"/>
        <v>0</v>
      </c>
    </row>
    <row r="36" spans="1:14" s="67" customFormat="1" ht="15.75" customHeight="1">
      <c r="A36" s="105">
        <v>30</v>
      </c>
      <c r="B36" s="106" t="s">
        <v>70</v>
      </c>
      <c r="C36" s="107" t="s">
        <v>147</v>
      </c>
      <c r="D36" s="108" t="s">
        <v>115</v>
      </c>
      <c r="E36" s="109">
        <v>44086</v>
      </c>
      <c r="F36" s="108" t="s">
        <v>105</v>
      </c>
      <c r="G36" s="106" t="s">
        <v>99</v>
      </c>
      <c r="H36" s="108"/>
      <c r="I36" s="108"/>
      <c r="J36" s="65">
        <v>2171</v>
      </c>
      <c r="K36" s="110">
        <v>1</v>
      </c>
      <c r="L36" s="284">
        <v>0</v>
      </c>
      <c r="M36" s="302">
        <f t="shared" si="1"/>
        <v>0</v>
      </c>
      <c r="N36" s="303">
        <f>ROUND(L36+M36,2)</f>
        <v>0</v>
      </c>
    </row>
    <row r="37" spans="1:14" s="67" customFormat="1" ht="15.75" customHeight="1">
      <c r="A37" s="111">
        <v>31</v>
      </c>
      <c r="B37" s="59" t="s">
        <v>70</v>
      </c>
      <c r="C37" s="60" t="s">
        <v>417</v>
      </c>
      <c r="D37" s="61" t="s">
        <v>411</v>
      </c>
      <c r="E37" s="61" t="s">
        <v>72</v>
      </c>
      <c r="F37" s="59" t="s">
        <v>405</v>
      </c>
      <c r="G37" s="82">
        <v>2018</v>
      </c>
      <c r="H37" s="82">
        <v>110</v>
      </c>
      <c r="I37" s="85"/>
      <c r="J37" s="85"/>
      <c r="K37" s="304">
        <v>1</v>
      </c>
      <c r="L37" s="306">
        <v>0</v>
      </c>
      <c r="M37" s="307">
        <f>L37*15%</f>
        <v>0</v>
      </c>
      <c r="N37" s="303">
        <f>ROUND(L37+M37,2)</f>
        <v>0</v>
      </c>
    </row>
    <row r="38" spans="1:14" s="67" customFormat="1" ht="15.75" customHeight="1">
      <c r="A38" s="111">
        <v>32</v>
      </c>
      <c r="B38" s="106" t="s">
        <v>70</v>
      </c>
      <c r="C38" s="107" t="s">
        <v>148</v>
      </c>
      <c r="D38" s="108" t="s">
        <v>116</v>
      </c>
      <c r="E38" s="109">
        <v>43920</v>
      </c>
      <c r="F38" s="108" t="s">
        <v>117</v>
      </c>
      <c r="G38" s="106" t="s">
        <v>118</v>
      </c>
      <c r="H38" s="108"/>
      <c r="I38" s="108">
        <v>49</v>
      </c>
      <c r="J38" s="62"/>
      <c r="K38" s="110">
        <v>10</v>
      </c>
      <c r="L38" s="284">
        <v>0</v>
      </c>
      <c r="M38" s="287">
        <f t="shared" si="1"/>
        <v>0</v>
      </c>
      <c r="N38" s="288">
        <f t="shared" si="0"/>
        <v>0</v>
      </c>
    </row>
    <row r="39" spans="1:14" s="67" customFormat="1" ht="15.75" customHeight="1" thickBot="1">
      <c r="A39" s="367" t="s">
        <v>15</v>
      </c>
      <c r="B39" s="368"/>
      <c r="C39" s="368"/>
      <c r="D39" s="368"/>
      <c r="E39" s="368"/>
      <c r="F39" s="368"/>
      <c r="G39" s="368"/>
      <c r="H39" s="368"/>
      <c r="I39" s="368"/>
      <c r="J39" s="368"/>
      <c r="K39" s="369"/>
      <c r="L39" s="289">
        <f>SUM(L7:L38)</f>
        <v>0</v>
      </c>
      <c r="M39" s="289">
        <f>SUM(M7:M38)</f>
        <v>0</v>
      </c>
      <c r="N39" s="290">
        <f>SUM(N7:N38)</f>
        <v>0</v>
      </c>
    </row>
    <row r="40" spans="1:14" ht="39" customHeight="1"/>
    <row r="42" spans="1:14" ht="15.75">
      <c r="A42" s="371" t="s">
        <v>365</v>
      </c>
      <c r="B42" s="371"/>
      <c r="C42" s="242"/>
      <c r="D42" s="242"/>
    </row>
    <row r="43" spans="1:14" ht="15.75">
      <c r="A43" s="372" t="s">
        <v>375</v>
      </c>
      <c r="B43" s="372"/>
      <c r="C43" s="242"/>
      <c r="D43" s="242"/>
    </row>
    <row r="44" spans="1:14" ht="15.75">
      <c r="A44" s="373" t="s">
        <v>376</v>
      </c>
      <c r="B44" s="373"/>
      <c r="C44" s="373"/>
      <c r="D44" s="373"/>
    </row>
  </sheetData>
  <autoFilter ref="A6:N39"/>
  <mergeCells count="5">
    <mergeCell ref="A39:K39"/>
    <mergeCell ref="A2:D2"/>
    <mergeCell ref="A42:B42"/>
    <mergeCell ref="A43:B43"/>
    <mergeCell ref="A44:D44"/>
  </mergeCells>
  <conditionalFormatting sqref="C24:C36 C38">
    <cfRule type="duplicateValues" dxfId="5" priority="6" stopIfTrue="1"/>
  </conditionalFormatting>
  <conditionalFormatting sqref="C37">
    <cfRule type="duplicateValues" dxfId="4" priority="1" stopIfTrue="1"/>
  </conditionalFormatting>
  <conditionalFormatting sqref="C7:C23">
    <cfRule type="duplicateValues" dxfId="3" priority="7" stopIfTrue="1"/>
  </conditionalFormatting>
  <pageMargins left="0.23622047244094491" right="0.23622047244094491" top="0.74803149606299213" bottom="0.74803149606299213" header="0.31496062992125984" footer="0.31496062992125984"/>
  <pageSetup paperSize="9" scale="64" fitToHeight="0" orientation="landscape"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46"/>
  <sheetViews>
    <sheetView topLeftCell="E25" zoomScale="130" zoomScaleNormal="130" workbookViewId="0">
      <selection activeCell="M39" sqref="M39"/>
    </sheetView>
  </sheetViews>
  <sheetFormatPr defaultRowHeight="11.25"/>
  <cols>
    <col min="1" max="1" width="6.42578125" style="48" customWidth="1"/>
    <col min="2" max="2" width="26.85546875" style="48" customWidth="1"/>
    <col min="3" max="3" width="17.5703125" style="49" customWidth="1"/>
    <col min="4" max="4" width="11.28515625" style="49" customWidth="1"/>
    <col min="5" max="5" width="12.140625" style="49" bestFit="1" customWidth="1"/>
    <col min="6" max="6" width="23" style="49" customWidth="1"/>
    <col min="7" max="7" width="14" style="49" customWidth="1"/>
    <col min="8" max="10" width="10.7109375" style="49" customWidth="1"/>
    <col min="11" max="12" width="13.140625" style="88" customWidth="1"/>
    <col min="13" max="13" width="14.85546875" style="89" customWidth="1"/>
    <col min="14" max="14" width="14.85546875" style="90" customWidth="1"/>
    <col min="15" max="15" width="14.85546875" style="91" customWidth="1"/>
    <col min="16" max="16384" width="9.140625" style="48"/>
  </cols>
  <sheetData>
    <row r="1" spans="1:15" s="39" customFormat="1">
      <c r="C1" s="40"/>
      <c r="D1" s="40"/>
      <c r="E1" s="40"/>
      <c r="F1" s="40"/>
      <c r="G1" s="40"/>
      <c r="H1" s="40"/>
      <c r="I1" s="40"/>
      <c r="J1" s="40"/>
      <c r="K1" s="73"/>
      <c r="L1" s="73"/>
      <c r="M1" s="74"/>
      <c r="N1" s="75"/>
      <c r="O1" s="76"/>
    </row>
    <row r="2" spans="1:15" s="39" customFormat="1" ht="27" customHeight="1">
      <c r="A2" s="238" t="s">
        <v>372</v>
      </c>
      <c r="B2" s="8"/>
      <c r="D2" s="40"/>
      <c r="E2" s="40"/>
      <c r="F2" s="40"/>
      <c r="G2" s="40"/>
      <c r="H2" s="40"/>
      <c r="I2" s="40"/>
      <c r="J2" s="40"/>
      <c r="K2" s="73"/>
      <c r="L2" s="73"/>
      <c r="M2" s="74"/>
      <c r="N2" s="75"/>
      <c r="O2" s="76"/>
    </row>
    <row r="3" spans="1:15" s="39" customFormat="1" ht="23.25" customHeight="1" thickBot="1">
      <c r="C3" s="40"/>
      <c r="D3" s="40"/>
      <c r="E3" s="40"/>
      <c r="F3" s="40"/>
      <c r="G3" s="40"/>
      <c r="H3" s="40"/>
      <c r="I3" s="40"/>
      <c r="J3" s="40"/>
      <c r="K3" s="73"/>
      <c r="L3" s="73"/>
      <c r="M3" s="74"/>
      <c r="N3" s="75"/>
      <c r="O3" s="76"/>
    </row>
    <row r="4" spans="1:15" s="41" customFormat="1" ht="34.5" thickBot="1">
      <c r="A4" s="131" t="s">
        <v>16</v>
      </c>
      <c r="B4" s="132" t="s">
        <v>36</v>
      </c>
      <c r="C4" s="133" t="s">
        <v>37</v>
      </c>
      <c r="D4" s="133" t="s">
        <v>38</v>
      </c>
      <c r="E4" s="133" t="s">
        <v>39</v>
      </c>
      <c r="F4" s="133" t="s">
        <v>40</v>
      </c>
      <c r="G4" s="133" t="s">
        <v>58</v>
      </c>
      <c r="H4" s="133" t="s">
        <v>41</v>
      </c>
      <c r="I4" s="133" t="s">
        <v>59</v>
      </c>
      <c r="J4" s="133" t="s">
        <v>43</v>
      </c>
      <c r="K4" s="133" t="s">
        <v>60</v>
      </c>
      <c r="L4" s="133" t="s">
        <v>61</v>
      </c>
      <c r="M4" s="134" t="s">
        <v>62</v>
      </c>
      <c r="N4" s="134" t="s">
        <v>63</v>
      </c>
      <c r="O4" s="135" t="s">
        <v>64</v>
      </c>
    </row>
    <row r="5" spans="1:15" s="81" customFormat="1" ht="12" thickBot="1">
      <c r="A5" s="77" t="s">
        <v>47</v>
      </c>
      <c r="B5" s="78" t="s">
        <v>19</v>
      </c>
      <c r="C5" s="78" t="s">
        <v>20</v>
      </c>
      <c r="D5" s="78" t="s">
        <v>48</v>
      </c>
      <c r="E5" s="78" t="s">
        <v>49</v>
      </c>
      <c r="F5" s="78" t="s">
        <v>50</v>
      </c>
      <c r="G5" s="78" t="s">
        <v>51</v>
      </c>
      <c r="H5" s="78" t="s">
        <v>52</v>
      </c>
      <c r="I5" s="78" t="s">
        <v>53</v>
      </c>
      <c r="J5" s="78" t="s">
        <v>54</v>
      </c>
      <c r="K5" s="79" t="s">
        <v>55</v>
      </c>
      <c r="L5" s="79" t="s">
        <v>56</v>
      </c>
      <c r="M5" s="78" t="s">
        <v>65</v>
      </c>
      <c r="N5" s="78" t="s">
        <v>66</v>
      </c>
      <c r="O5" s="80" t="s">
        <v>67</v>
      </c>
    </row>
    <row r="6" spans="1:15" s="44" customFormat="1" ht="18" customHeight="1">
      <c r="A6" s="42">
        <v>1</v>
      </c>
      <c r="B6" s="59" t="s">
        <v>70</v>
      </c>
      <c r="C6" s="60" t="s">
        <v>119</v>
      </c>
      <c r="D6" s="301" t="s">
        <v>71</v>
      </c>
      <c r="E6" s="61" t="s">
        <v>72</v>
      </c>
      <c r="F6" s="59" t="s">
        <v>75</v>
      </c>
      <c r="G6" s="43">
        <v>2008</v>
      </c>
      <c r="H6" s="61">
        <v>77</v>
      </c>
      <c r="I6" s="83"/>
      <c r="J6" s="83"/>
      <c r="K6" s="99">
        <v>116844.5</v>
      </c>
      <c r="L6" s="84"/>
      <c r="M6" s="277">
        <v>0</v>
      </c>
      <c r="N6" s="278">
        <f>M6*0.1</f>
        <v>0</v>
      </c>
      <c r="O6" s="279">
        <f>ROUND(M6+N6,2)</f>
        <v>0</v>
      </c>
    </row>
    <row r="7" spans="1:15" s="44" customFormat="1" ht="18" customHeight="1">
      <c r="A7" s="45">
        <v>2</v>
      </c>
      <c r="B7" s="59" t="s">
        <v>70</v>
      </c>
      <c r="C7" s="60" t="s">
        <v>120</v>
      </c>
      <c r="D7" s="301" t="s">
        <v>73</v>
      </c>
      <c r="E7" s="61" t="s">
        <v>72</v>
      </c>
      <c r="F7" s="59" t="s">
        <v>75</v>
      </c>
      <c r="G7" s="43">
        <v>2008</v>
      </c>
      <c r="H7" s="61">
        <v>77</v>
      </c>
      <c r="I7" s="85"/>
      <c r="J7" s="85"/>
      <c r="K7" s="100">
        <v>116844.5</v>
      </c>
      <c r="L7" s="86"/>
      <c r="M7" s="280">
        <v>0</v>
      </c>
      <c r="N7" s="278">
        <f t="shared" ref="N7:N38" si="0">M7*0.1</f>
        <v>0</v>
      </c>
      <c r="O7" s="279">
        <f t="shared" ref="O7:O38" si="1">ROUND(M7+N7,2)</f>
        <v>0</v>
      </c>
    </row>
    <row r="8" spans="1:15" s="44" customFormat="1" ht="18" customHeight="1">
      <c r="A8" s="45">
        <v>3</v>
      </c>
      <c r="B8" s="59" t="s">
        <v>70</v>
      </c>
      <c r="C8" s="60" t="s">
        <v>121</v>
      </c>
      <c r="D8" s="301" t="s">
        <v>74</v>
      </c>
      <c r="E8" s="61" t="s">
        <v>72</v>
      </c>
      <c r="F8" s="59" t="s">
        <v>78</v>
      </c>
      <c r="G8" s="43">
        <v>2011</v>
      </c>
      <c r="H8" s="61">
        <v>81</v>
      </c>
      <c r="I8" s="85"/>
      <c r="J8" s="85"/>
      <c r="K8" s="100">
        <v>88171.12</v>
      </c>
      <c r="L8" s="86"/>
      <c r="M8" s="280">
        <v>0</v>
      </c>
      <c r="N8" s="278">
        <f t="shared" si="0"/>
        <v>0</v>
      </c>
      <c r="O8" s="279">
        <f t="shared" si="1"/>
        <v>0</v>
      </c>
    </row>
    <row r="9" spans="1:15" s="44" customFormat="1" ht="18" customHeight="1">
      <c r="A9" s="45">
        <v>4</v>
      </c>
      <c r="B9" s="59" t="s">
        <v>70</v>
      </c>
      <c r="C9" s="60" t="s">
        <v>122</v>
      </c>
      <c r="D9" s="301" t="s">
        <v>76</v>
      </c>
      <c r="E9" s="61" t="s">
        <v>72</v>
      </c>
      <c r="F9" s="59" t="s">
        <v>79</v>
      </c>
      <c r="G9" s="43">
        <v>2014</v>
      </c>
      <c r="H9" s="61">
        <v>110</v>
      </c>
      <c r="I9" s="85"/>
      <c r="J9" s="85"/>
      <c r="K9" s="100">
        <v>200674.78</v>
      </c>
      <c r="L9" s="86"/>
      <c r="M9" s="280">
        <v>0</v>
      </c>
      <c r="N9" s="278">
        <f t="shared" si="0"/>
        <v>0</v>
      </c>
      <c r="O9" s="279">
        <f t="shared" si="1"/>
        <v>0</v>
      </c>
    </row>
    <row r="10" spans="1:15" s="44" customFormat="1" ht="18" customHeight="1">
      <c r="A10" s="45">
        <v>5</v>
      </c>
      <c r="B10" s="59" t="s">
        <v>70</v>
      </c>
      <c r="C10" s="60" t="s">
        <v>123</v>
      </c>
      <c r="D10" s="301" t="s">
        <v>77</v>
      </c>
      <c r="E10" s="61" t="s">
        <v>72</v>
      </c>
      <c r="F10" s="59" t="s">
        <v>75</v>
      </c>
      <c r="G10" s="43">
        <v>2012</v>
      </c>
      <c r="H10" s="61">
        <v>77</v>
      </c>
      <c r="I10" s="85"/>
      <c r="J10" s="85"/>
      <c r="K10" s="100">
        <v>141108</v>
      </c>
      <c r="L10" s="86"/>
      <c r="M10" s="280">
        <v>0</v>
      </c>
      <c r="N10" s="278">
        <f t="shared" si="0"/>
        <v>0</v>
      </c>
      <c r="O10" s="279">
        <f t="shared" si="1"/>
        <v>0</v>
      </c>
    </row>
    <row r="11" spans="1:15" s="44" customFormat="1" ht="18" customHeight="1">
      <c r="A11" s="45">
        <v>6</v>
      </c>
      <c r="B11" s="59" t="s">
        <v>70</v>
      </c>
      <c r="C11" s="60" t="s">
        <v>124</v>
      </c>
      <c r="D11" s="301" t="s">
        <v>80</v>
      </c>
      <c r="E11" s="61" t="s">
        <v>72</v>
      </c>
      <c r="F11" s="59" t="s">
        <v>75</v>
      </c>
      <c r="G11" s="43">
        <v>2014</v>
      </c>
      <c r="H11" s="61">
        <v>77</v>
      </c>
      <c r="I11" s="85"/>
      <c r="J11" s="85"/>
      <c r="K11" s="101">
        <v>141108</v>
      </c>
      <c r="L11" s="86"/>
      <c r="M11" s="280">
        <v>0</v>
      </c>
      <c r="N11" s="278">
        <f t="shared" si="0"/>
        <v>0</v>
      </c>
      <c r="O11" s="279">
        <f t="shared" si="1"/>
        <v>0</v>
      </c>
    </row>
    <row r="12" spans="1:15" s="44" customFormat="1" ht="18" customHeight="1">
      <c r="A12" s="45">
        <v>7</v>
      </c>
      <c r="B12" s="59" t="s">
        <v>70</v>
      </c>
      <c r="C12" s="60" t="s">
        <v>125</v>
      </c>
      <c r="D12" s="301" t="s">
        <v>81</v>
      </c>
      <c r="E12" s="61" t="s">
        <v>72</v>
      </c>
      <c r="F12" s="59" t="s">
        <v>82</v>
      </c>
      <c r="G12" s="43">
        <v>2002</v>
      </c>
      <c r="H12" s="61">
        <v>66</v>
      </c>
      <c r="I12" s="85"/>
      <c r="J12" s="85"/>
      <c r="K12" s="100">
        <v>96111.360000000001</v>
      </c>
      <c r="L12" s="86"/>
      <c r="M12" s="280">
        <v>0</v>
      </c>
      <c r="N12" s="278">
        <f t="shared" si="0"/>
        <v>0</v>
      </c>
      <c r="O12" s="279">
        <f t="shared" si="1"/>
        <v>0</v>
      </c>
    </row>
    <row r="13" spans="1:15" s="46" customFormat="1" ht="18" customHeight="1">
      <c r="A13" s="45">
        <v>8</v>
      </c>
      <c r="B13" s="59" t="s">
        <v>70</v>
      </c>
      <c r="C13" s="60" t="s">
        <v>415</v>
      </c>
      <c r="D13" s="301" t="s">
        <v>412</v>
      </c>
      <c r="E13" s="61" t="s">
        <v>72</v>
      </c>
      <c r="F13" s="59" t="s">
        <v>416</v>
      </c>
      <c r="G13" s="43">
        <v>2019</v>
      </c>
      <c r="H13" s="66">
        <v>110</v>
      </c>
      <c r="I13" s="85"/>
      <c r="J13" s="85"/>
      <c r="K13" s="100">
        <v>181344.4</v>
      </c>
      <c r="L13" s="86"/>
      <c r="M13" s="280">
        <v>0</v>
      </c>
      <c r="N13" s="278">
        <f t="shared" si="0"/>
        <v>0</v>
      </c>
      <c r="O13" s="279">
        <f t="shared" si="1"/>
        <v>0</v>
      </c>
    </row>
    <row r="14" spans="1:15" s="46" customFormat="1" ht="18" customHeight="1">
      <c r="A14" s="45">
        <v>9</v>
      </c>
      <c r="B14" s="59" t="s">
        <v>70</v>
      </c>
      <c r="C14" s="60" t="s">
        <v>126</v>
      </c>
      <c r="D14" s="301" t="s">
        <v>83</v>
      </c>
      <c r="E14" s="61" t="s">
        <v>72</v>
      </c>
      <c r="F14" s="59" t="s">
        <v>84</v>
      </c>
      <c r="G14" s="43">
        <v>2010</v>
      </c>
      <c r="H14" s="65">
        <v>103</v>
      </c>
      <c r="I14" s="85"/>
      <c r="J14" s="85"/>
      <c r="K14" s="100">
        <v>160708.71</v>
      </c>
      <c r="L14" s="86"/>
      <c r="M14" s="280">
        <v>0</v>
      </c>
      <c r="N14" s="278">
        <f t="shared" si="0"/>
        <v>0</v>
      </c>
      <c r="O14" s="279">
        <f t="shared" si="1"/>
        <v>0</v>
      </c>
    </row>
    <row r="15" spans="1:15" s="46" customFormat="1" ht="18" customHeight="1">
      <c r="A15" s="45">
        <v>10</v>
      </c>
      <c r="B15" s="59" t="s">
        <v>70</v>
      </c>
      <c r="C15" s="60" t="s">
        <v>127</v>
      </c>
      <c r="D15" s="301" t="s">
        <v>85</v>
      </c>
      <c r="E15" s="61" t="s">
        <v>72</v>
      </c>
      <c r="F15" s="59" t="s">
        <v>86</v>
      </c>
      <c r="G15" s="43">
        <v>2003</v>
      </c>
      <c r="H15" s="65">
        <v>120</v>
      </c>
      <c r="I15" s="85"/>
      <c r="J15" s="85"/>
      <c r="K15" s="100">
        <v>246556.9</v>
      </c>
      <c r="L15" s="86"/>
      <c r="M15" s="280">
        <v>0</v>
      </c>
      <c r="N15" s="278">
        <f t="shared" si="0"/>
        <v>0</v>
      </c>
      <c r="O15" s="279">
        <f t="shared" si="1"/>
        <v>0</v>
      </c>
    </row>
    <row r="16" spans="1:15" s="46" customFormat="1" ht="18" customHeight="1">
      <c r="A16" s="45">
        <v>11</v>
      </c>
      <c r="B16" s="59" t="s">
        <v>70</v>
      </c>
      <c r="C16" s="60" t="s">
        <v>128</v>
      </c>
      <c r="D16" s="301" t="s">
        <v>87</v>
      </c>
      <c r="E16" s="61" t="s">
        <v>72</v>
      </c>
      <c r="F16" s="59" t="s">
        <v>75</v>
      </c>
      <c r="G16" s="82">
        <v>2001</v>
      </c>
      <c r="H16" s="98">
        <v>77</v>
      </c>
      <c r="I16" s="85"/>
      <c r="J16" s="85"/>
      <c r="K16" s="100">
        <v>117803.32</v>
      </c>
      <c r="L16" s="87"/>
      <c r="M16" s="280">
        <v>0</v>
      </c>
      <c r="N16" s="278">
        <f t="shared" si="0"/>
        <v>0</v>
      </c>
      <c r="O16" s="279">
        <f t="shared" si="1"/>
        <v>0</v>
      </c>
    </row>
    <row r="17" spans="1:15" s="46" customFormat="1" ht="18" customHeight="1">
      <c r="A17" s="45">
        <v>12</v>
      </c>
      <c r="B17" s="59" t="s">
        <v>70</v>
      </c>
      <c r="C17" s="60" t="s">
        <v>129</v>
      </c>
      <c r="D17" s="301" t="s">
        <v>88</v>
      </c>
      <c r="E17" s="61" t="s">
        <v>72</v>
      </c>
      <c r="F17" s="59" t="s">
        <v>75</v>
      </c>
      <c r="G17" s="82">
        <v>2002</v>
      </c>
      <c r="H17" s="65">
        <v>77</v>
      </c>
      <c r="I17" s="85"/>
      <c r="J17" s="85"/>
      <c r="K17" s="100">
        <v>117803.32</v>
      </c>
      <c r="L17" s="86"/>
      <c r="M17" s="280">
        <v>0</v>
      </c>
      <c r="N17" s="278">
        <f t="shared" si="0"/>
        <v>0</v>
      </c>
      <c r="O17" s="279">
        <f t="shared" si="1"/>
        <v>0</v>
      </c>
    </row>
    <row r="18" spans="1:15" s="46" customFormat="1" ht="18" customHeight="1">
      <c r="A18" s="45">
        <v>13</v>
      </c>
      <c r="B18" s="59" t="s">
        <v>70</v>
      </c>
      <c r="C18" s="60" t="s">
        <v>130</v>
      </c>
      <c r="D18" s="301" t="s">
        <v>89</v>
      </c>
      <c r="E18" s="61" t="s">
        <v>72</v>
      </c>
      <c r="F18" s="59" t="s">
        <v>75</v>
      </c>
      <c r="G18" s="82">
        <v>2011</v>
      </c>
      <c r="H18" s="65">
        <v>77</v>
      </c>
      <c r="I18" s="85"/>
      <c r="J18" s="85"/>
      <c r="K18" s="100">
        <v>127994.56</v>
      </c>
      <c r="L18" s="86"/>
      <c r="M18" s="280">
        <v>0</v>
      </c>
      <c r="N18" s="278">
        <f t="shared" si="0"/>
        <v>0</v>
      </c>
      <c r="O18" s="279">
        <f t="shared" si="1"/>
        <v>0</v>
      </c>
    </row>
    <row r="19" spans="1:15" s="46" customFormat="1" ht="18" customHeight="1">
      <c r="A19" s="45">
        <v>14</v>
      </c>
      <c r="B19" s="59" t="s">
        <v>70</v>
      </c>
      <c r="C19" s="60" t="s">
        <v>131</v>
      </c>
      <c r="D19" s="301" t="s">
        <v>90</v>
      </c>
      <c r="E19" s="61" t="s">
        <v>72</v>
      </c>
      <c r="F19" s="59" t="s">
        <v>91</v>
      </c>
      <c r="G19" s="82">
        <v>2010</v>
      </c>
      <c r="H19" s="65">
        <v>54</v>
      </c>
      <c r="I19" s="85"/>
      <c r="J19" s="85"/>
      <c r="K19" s="100">
        <v>88948.97</v>
      </c>
      <c r="L19" s="86"/>
      <c r="M19" s="280">
        <v>0</v>
      </c>
      <c r="N19" s="278">
        <f t="shared" si="0"/>
        <v>0</v>
      </c>
      <c r="O19" s="279">
        <f t="shared" si="1"/>
        <v>0</v>
      </c>
    </row>
    <row r="20" spans="1:15" s="46" customFormat="1" ht="18" customHeight="1">
      <c r="A20" s="45">
        <v>15</v>
      </c>
      <c r="B20" s="59" t="s">
        <v>70</v>
      </c>
      <c r="C20" s="60" t="s">
        <v>132</v>
      </c>
      <c r="D20" s="301" t="s">
        <v>92</v>
      </c>
      <c r="E20" s="61" t="s">
        <v>72</v>
      </c>
      <c r="F20" s="59" t="s">
        <v>82</v>
      </c>
      <c r="G20" s="82">
        <v>2007</v>
      </c>
      <c r="H20" s="65">
        <v>66</v>
      </c>
      <c r="I20" s="85"/>
      <c r="J20" s="85"/>
      <c r="K20" s="100">
        <v>99998.44</v>
      </c>
      <c r="L20" s="86"/>
      <c r="M20" s="280">
        <v>0</v>
      </c>
      <c r="N20" s="278">
        <f t="shared" si="0"/>
        <v>0</v>
      </c>
      <c r="O20" s="279">
        <f t="shared" si="1"/>
        <v>0</v>
      </c>
    </row>
    <row r="21" spans="1:15" s="46" customFormat="1" ht="18" customHeight="1">
      <c r="A21" s="45">
        <v>16</v>
      </c>
      <c r="B21" s="59" t="s">
        <v>70</v>
      </c>
      <c r="C21" s="60" t="s">
        <v>133</v>
      </c>
      <c r="D21" s="301" t="s">
        <v>93</v>
      </c>
      <c r="E21" s="61" t="s">
        <v>72</v>
      </c>
      <c r="F21" s="59" t="s">
        <v>82</v>
      </c>
      <c r="G21" s="82">
        <v>2007</v>
      </c>
      <c r="H21" s="65">
        <v>66</v>
      </c>
      <c r="I21" s="85"/>
      <c r="J21" s="85"/>
      <c r="K21" s="100">
        <v>99998.44</v>
      </c>
      <c r="L21" s="86"/>
      <c r="M21" s="280">
        <v>0</v>
      </c>
      <c r="N21" s="278">
        <f t="shared" si="0"/>
        <v>0</v>
      </c>
      <c r="O21" s="279">
        <f t="shared" si="1"/>
        <v>0</v>
      </c>
    </row>
    <row r="22" spans="1:15" s="46" customFormat="1" ht="18" customHeight="1">
      <c r="A22" s="45">
        <v>17</v>
      </c>
      <c r="B22" s="59" t="s">
        <v>70</v>
      </c>
      <c r="C22" s="60" t="s">
        <v>134</v>
      </c>
      <c r="D22" s="301" t="s">
        <v>94</v>
      </c>
      <c r="E22" s="61" t="s">
        <v>72</v>
      </c>
      <c r="F22" s="59" t="s">
        <v>95</v>
      </c>
      <c r="G22" s="82">
        <v>2008</v>
      </c>
      <c r="H22" s="61">
        <v>148</v>
      </c>
      <c r="I22" s="85"/>
      <c r="J22" s="85"/>
      <c r="K22" s="100">
        <v>243782</v>
      </c>
      <c r="L22" s="87"/>
      <c r="M22" s="280">
        <v>0</v>
      </c>
      <c r="N22" s="278">
        <f t="shared" si="0"/>
        <v>0</v>
      </c>
      <c r="O22" s="279">
        <f t="shared" si="1"/>
        <v>0</v>
      </c>
    </row>
    <row r="23" spans="1:15" s="46" customFormat="1" ht="18" customHeight="1">
      <c r="A23" s="45">
        <v>18</v>
      </c>
      <c r="B23" s="59" t="s">
        <v>70</v>
      </c>
      <c r="C23" s="60" t="s">
        <v>135</v>
      </c>
      <c r="D23" s="301" t="s">
        <v>96</v>
      </c>
      <c r="E23" s="61" t="s">
        <v>72</v>
      </c>
      <c r="F23" s="59" t="s">
        <v>97</v>
      </c>
      <c r="G23" s="82">
        <v>2008</v>
      </c>
      <c r="H23" s="68">
        <v>70</v>
      </c>
      <c r="I23" s="85"/>
      <c r="J23" s="85"/>
      <c r="K23" s="100">
        <v>104881.58</v>
      </c>
      <c r="L23" s="86"/>
      <c r="M23" s="280">
        <v>0</v>
      </c>
      <c r="N23" s="278">
        <f t="shared" si="0"/>
        <v>0</v>
      </c>
      <c r="O23" s="279">
        <f t="shared" si="1"/>
        <v>0</v>
      </c>
    </row>
    <row r="24" spans="1:15" s="46" customFormat="1" ht="18" customHeight="1">
      <c r="A24" s="45">
        <v>19</v>
      </c>
      <c r="B24" s="59" t="s">
        <v>70</v>
      </c>
      <c r="C24" s="60" t="s">
        <v>136</v>
      </c>
      <c r="D24" s="301" t="s">
        <v>98</v>
      </c>
      <c r="E24" s="61" t="s">
        <v>72</v>
      </c>
      <c r="F24" s="59" t="s">
        <v>99</v>
      </c>
      <c r="G24" s="82">
        <v>2006</v>
      </c>
      <c r="H24" s="68">
        <v>103</v>
      </c>
      <c r="I24" s="85"/>
      <c r="J24" s="85"/>
      <c r="K24" s="100">
        <v>207317.73</v>
      </c>
      <c r="L24" s="86"/>
      <c r="M24" s="280">
        <v>0</v>
      </c>
      <c r="N24" s="278">
        <f t="shared" si="0"/>
        <v>0</v>
      </c>
      <c r="O24" s="279">
        <f t="shared" si="1"/>
        <v>0</v>
      </c>
    </row>
    <row r="25" spans="1:15" s="46" customFormat="1" ht="18" customHeight="1">
      <c r="A25" s="45">
        <v>20</v>
      </c>
      <c r="B25" s="59" t="s">
        <v>70</v>
      </c>
      <c r="C25" s="60" t="s">
        <v>137</v>
      </c>
      <c r="D25" s="301" t="s">
        <v>100</v>
      </c>
      <c r="E25" s="61" t="s">
        <v>72</v>
      </c>
      <c r="F25" s="59" t="s">
        <v>99</v>
      </c>
      <c r="G25" s="82">
        <v>2006</v>
      </c>
      <c r="H25" s="61">
        <v>103</v>
      </c>
      <c r="I25" s="85"/>
      <c r="J25" s="85"/>
      <c r="K25" s="100">
        <v>207317.73</v>
      </c>
      <c r="L25" s="86"/>
      <c r="M25" s="280">
        <v>0</v>
      </c>
      <c r="N25" s="278">
        <f t="shared" si="0"/>
        <v>0</v>
      </c>
      <c r="O25" s="279">
        <f t="shared" si="1"/>
        <v>0</v>
      </c>
    </row>
    <row r="26" spans="1:15" s="46" customFormat="1" ht="18" customHeight="1">
      <c r="A26" s="45">
        <v>21</v>
      </c>
      <c r="B26" s="59" t="s">
        <v>70</v>
      </c>
      <c r="C26" s="60" t="s">
        <v>138</v>
      </c>
      <c r="D26" s="301" t="s">
        <v>101</v>
      </c>
      <c r="E26" s="61" t="s">
        <v>72</v>
      </c>
      <c r="F26" s="59" t="s">
        <v>102</v>
      </c>
      <c r="G26" s="82">
        <v>2006</v>
      </c>
      <c r="H26" s="61">
        <v>110</v>
      </c>
      <c r="I26" s="85"/>
      <c r="J26" s="85"/>
      <c r="K26" s="100">
        <v>146880</v>
      </c>
      <c r="L26" s="86"/>
      <c r="M26" s="280">
        <v>0</v>
      </c>
      <c r="N26" s="278">
        <f t="shared" si="0"/>
        <v>0</v>
      </c>
      <c r="O26" s="279">
        <f t="shared" si="1"/>
        <v>0</v>
      </c>
    </row>
    <row r="27" spans="1:15" s="46" customFormat="1" ht="18" customHeight="1">
      <c r="A27" s="45">
        <v>22</v>
      </c>
      <c r="B27" s="59" t="s">
        <v>70</v>
      </c>
      <c r="C27" s="60" t="s">
        <v>139</v>
      </c>
      <c r="D27" s="301" t="s">
        <v>103</v>
      </c>
      <c r="E27" s="61" t="s">
        <v>72</v>
      </c>
      <c r="F27" s="59" t="s">
        <v>102</v>
      </c>
      <c r="G27" s="82">
        <v>2012</v>
      </c>
      <c r="H27" s="61">
        <v>110</v>
      </c>
      <c r="I27" s="85"/>
      <c r="J27" s="85"/>
      <c r="K27" s="100">
        <v>148811.06</v>
      </c>
      <c r="L27" s="86"/>
      <c r="M27" s="280">
        <v>0</v>
      </c>
      <c r="N27" s="278">
        <f t="shared" si="0"/>
        <v>0</v>
      </c>
      <c r="O27" s="279">
        <f t="shared" si="1"/>
        <v>0</v>
      </c>
    </row>
    <row r="28" spans="1:15" s="46" customFormat="1" ht="18" customHeight="1">
      <c r="A28" s="45">
        <v>23</v>
      </c>
      <c r="B28" s="59" t="s">
        <v>70</v>
      </c>
      <c r="C28" s="60" t="s">
        <v>140</v>
      </c>
      <c r="D28" s="301" t="s">
        <v>104</v>
      </c>
      <c r="E28" s="61" t="s">
        <v>105</v>
      </c>
      <c r="F28" s="59" t="s">
        <v>99</v>
      </c>
      <c r="G28" s="82">
        <v>2012</v>
      </c>
      <c r="H28" s="82"/>
      <c r="I28" s="85"/>
      <c r="J28" s="65">
        <v>2300</v>
      </c>
      <c r="K28" s="100">
        <v>177652.08</v>
      </c>
      <c r="L28" s="86"/>
      <c r="M28" s="280">
        <v>0</v>
      </c>
      <c r="N28" s="278">
        <f t="shared" si="0"/>
        <v>0</v>
      </c>
      <c r="O28" s="279">
        <f t="shared" si="1"/>
        <v>0</v>
      </c>
    </row>
    <row r="29" spans="1:15" s="46" customFormat="1" ht="18" customHeight="1">
      <c r="A29" s="45">
        <v>24</v>
      </c>
      <c r="B29" s="59" t="s">
        <v>70</v>
      </c>
      <c r="C29" s="60" t="s">
        <v>141</v>
      </c>
      <c r="D29" s="301" t="s">
        <v>106</v>
      </c>
      <c r="E29" s="61" t="s">
        <v>105</v>
      </c>
      <c r="F29" s="59" t="s">
        <v>102</v>
      </c>
      <c r="G29" s="82">
        <v>2012</v>
      </c>
      <c r="H29" s="82"/>
      <c r="I29" s="85"/>
      <c r="J29" s="65">
        <v>2300</v>
      </c>
      <c r="K29" s="100">
        <v>177652.08</v>
      </c>
      <c r="L29" s="86"/>
      <c r="M29" s="280">
        <v>0</v>
      </c>
      <c r="N29" s="278">
        <f t="shared" si="0"/>
        <v>0</v>
      </c>
      <c r="O29" s="279">
        <f t="shared" si="1"/>
        <v>0</v>
      </c>
    </row>
    <row r="30" spans="1:15" s="46" customFormat="1" ht="18" customHeight="1">
      <c r="A30" s="45">
        <v>25</v>
      </c>
      <c r="B30" s="59" t="s">
        <v>70</v>
      </c>
      <c r="C30" s="60" t="s">
        <v>142</v>
      </c>
      <c r="D30" s="301" t="s">
        <v>107</v>
      </c>
      <c r="E30" s="61" t="s">
        <v>105</v>
      </c>
      <c r="F30" s="59" t="s">
        <v>108</v>
      </c>
      <c r="G30" s="43">
        <v>2013</v>
      </c>
      <c r="H30" s="82"/>
      <c r="I30" s="85"/>
      <c r="J30" s="65">
        <v>15000</v>
      </c>
      <c r="K30" s="100">
        <v>325901.92</v>
      </c>
      <c r="L30" s="86"/>
      <c r="M30" s="280">
        <v>0</v>
      </c>
      <c r="N30" s="278">
        <f t="shared" si="0"/>
        <v>0</v>
      </c>
      <c r="O30" s="279">
        <f t="shared" si="1"/>
        <v>0</v>
      </c>
    </row>
    <row r="31" spans="1:15" s="46" customFormat="1" ht="18" customHeight="1">
      <c r="A31" s="45">
        <v>26</v>
      </c>
      <c r="B31" s="59" t="s">
        <v>70</v>
      </c>
      <c r="C31" s="60" t="s">
        <v>143</v>
      </c>
      <c r="D31" s="301" t="s">
        <v>109</v>
      </c>
      <c r="E31" s="61" t="s">
        <v>105</v>
      </c>
      <c r="F31" s="59" t="s">
        <v>110</v>
      </c>
      <c r="G31" s="82">
        <v>2014</v>
      </c>
      <c r="H31" s="82"/>
      <c r="I31" s="85"/>
      <c r="J31" s="65">
        <v>2820</v>
      </c>
      <c r="K31" s="100">
        <v>208106.93</v>
      </c>
      <c r="L31" s="86"/>
      <c r="M31" s="280">
        <v>0</v>
      </c>
      <c r="N31" s="278">
        <f t="shared" si="0"/>
        <v>0</v>
      </c>
      <c r="O31" s="279">
        <f t="shared" si="1"/>
        <v>0</v>
      </c>
    </row>
    <row r="32" spans="1:15" s="46" customFormat="1" ht="18" customHeight="1">
      <c r="A32" s="45">
        <v>27</v>
      </c>
      <c r="B32" s="59" t="s">
        <v>70</v>
      </c>
      <c r="C32" s="60" t="s">
        <v>144</v>
      </c>
      <c r="D32" s="301" t="s">
        <v>111</v>
      </c>
      <c r="E32" s="61" t="s">
        <v>105</v>
      </c>
      <c r="F32" s="59" t="s">
        <v>102</v>
      </c>
      <c r="G32" s="82">
        <v>2014</v>
      </c>
      <c r="H32" s="82"/>
      <c r="I32" s="85"/>
      <c r="J32" s="65">
        <v>2280</v>
      </c>
      <c r="K32" s="100">
        <v>153741</v>
      </c>
      <c r="L32" s="86"/>
      <c r="M32" s="280">
        <v>0</v>
      </c>
      <c r="N32" s="278">
        <f t="shared" si="0"/>
        <v>0</v>
      </c>
      <c r="O32" s="279">
        <f t="shared" si="1"/>
        <v>0</v>
      </c>
    </row>
    <row r="33" spans="1:15" s="46" customFormat="1" ht="18" customHeight="1">
      <c r="A33" s="45">
        <v>28</v>
      </c>
      <c r="B33" s="59" t="s">
        <v>70</v>
      </c>
      <c r="C33" s="60" t="s">
        <v>145</v>
      </c>
      <c r="D33" s="301" t="s">
        <v>112</v>
      </c>
      <c r="E33" s="61" t="s">
        <v>105</v>
      </c>
      <c r="F33" s="59" t="s">
        <v>102</v>
      </c>
      <c r="G33" s="82">
        <v>2014</v>
      </c>
      <c r="H33" s="82"/>
      <c r="I33" s="85"/>
      <c r="J33" s="65">
        <v>2280</v>
      </c>
      <c r="K33" s="100">
        <v>153741</v>
      </c>
      <c r="L33" s="86"/>
      <c r="M33" s="280">
        <v>0</v>
      </c>
      <c r="N33" s="278">
        <f t="shared" si="0"/>
        <v>0</v>
      </c>
      <c r="O33" s="279">
        <f t="shared" si="1"/>
        <v>0</v>
      </c>
    </row>
    <row r="34" spans="1:15" s="46" customFormat="1" ht="18" customHeight="1">
      <c r="A34" s="45">
        <v>29</v>
      </c>
      <c r="B34" s="59" t="s">
        <v>70</v>
      </c>
      <c r="C34" s="60" t="s">
        <v>146</v>
      </c>
      <c r="D34" s="301" t="s">
        <v>113</v>
      </c>
      <c r="E34" s="61" t="s">
        <v>105</v>
      </c>
      <c r="F34" s="59" t="s">
        <v>114</v>
      </c>
      <c r="G34" s="82">
        <v>2015</v>
      </c>
      <c r="H34" s="82"/>
      <c r="I34" s="85"/>
      <c r="J34" s="65">
        <v>2047</v>
      </c>
      <c r="K34" s="100">
        <v>187067.2</v>
      </c>
      <c r="L34" s="86"/>
      <c r="M34" s="280">
        <v>0</v>
      </c>
      <c r="N34" s="278">
        <f t="shared" si="0"/>
        <v>0</v>
      </c>
      <c r="O34" s="279">
        <f t="shared" si="1"/>
        <v>0</v>
      </c>
    </row>
    <row r="35" spans="1:15" s="46" customFormat="1" ht="18" customHeight="1">
      <c r="A35" s="45">
        <v>30</v>
      </c>
      <c r="B35" s="59" t="s">
        <v>70</v>
      </c>
      <c r="C35" s="60" t="s">
        <v>147</v>
      </c>
      <c r="D35" s="301" t="s">
        <v>115</v>
      </c>
      <c r="E35" s="61" t="s">
        <v>105</v>
      </c>
      <c r="F35" s="59" t="s">
        <v>99</v>
      </c>
      <c r="G35" s="82">
        <v>2016</v>
      </c>
      <c r="H35" s="82"/>
      <c r="I35" s="85"/>
      <c r="J35" s="65">
        <v>2171</v>
      </c>
      <c r="K35" s="100">
        <v>152848.22</v>
      </c>
      <c r="L35" s="86"/>
      <c r="M35" s="280">
        <v>0</v>
      </c>
      <c r="N35" s="278">
        <f t="shared" si="0"/>
        <v>0</v>
      </c>
      <c r="O35" s="279">
        <f t="shared" si="1"/>
        <v>0</v>
      </c>
    </row>
    <row r="36" spans="1:15" s="46" customFormat="1" ht="18" customHeight="1">
      <c r="A36" s="45">
        <v>31</v>
      </c>
      <c r="B36" s="59" t="s">
        <v>70</v>
      </c>
      <c r="C36" s="60" t="s">
        <v>148</v>
      </c>
      <c r="D36" s="301" t="s">
        <v>116</v>
      </c>
      <c r="E36" s="61" t="s">
        <v>117</v>
      </c>
      <c r="F36" s="59" t="s">
        <v>118</v>
      </c>
      <c r="G36" s="82">
        <v>2017</v>
      </c>
      <c r="H36" s="82"/>
      <c r="I36" s="85" t="s">
        <v>149</v>
      </c>
      <c r="J36" s="85"/>
      <c r="K36" s="100">
        <v>14544</v>
      </c>
      <c r="L36" s="86"/>
      <c r="M36" s="280">
        <v>0</v>
      </c>
      <c r="N36" s="278">
        <f t="shared" ref="N36:N37" si="2">M36*0.1</f>
        <v>0</v>
      </c>
      <c r="O36" s="279">
        <f t="shared" ref="O36:O37" si="3">ROUND(M36+N36,2)</f>
        <v>0</v>
      </c>
    </row>
    <row r="37" spans="1:15" s="46" customFormat="1" ht="18" customHeight="1">
      <c r="A37" s="45">
        <v>32</v>
      </c>
      <c r="B37" s="59" t="s">
        <v>70</v>
      </c>
      <c r="C37" s="60"/>
      <c r="D37" s="61" t="s">
        <v>404</v>
      </c>
      <c r="E37" s="61" t="s">
        <v>72</v>
      </c>
      <c r="F37" s="59" t="s">
        <v>405</v>
      </c>
      <c r="G37" s="82">
        <v>2018</v>
      </c>
      <c r="H37" s="82">
        <v>110</v>
      </c>
      <c r="I37" s="85"/>
      <c r="J37" s="85"/>
      <c r="K37" s="100">
        <v>184988.38</v>
      </c>
      <c r="L37" s="86"/>
      <c r="M37" s="280">
        <v>0</v>
      </c>
      <c r="N37" s="278">
        <f t="shared" si="2"/>
        <v>0</v>
      </c>
      <c r="O37" s="279">
        <f t="shared" si="3"/>
        <v>0</v>
      </c>
    </row>
    <row r="38" spans="1:15" s="46" customFormat="1" ht="18" customHeight="1" thickBot="1">
      <c r="A38" s="45">
        <v>33</v>
      </c>
      <c r="B38" s="59" t="s">
        <v>70</v>
      </c>
      <c r="C38" s="60"/>
      <c r="D38" s="61"/>
      <c r="E38" s="61" t="s">
        <v>150</v>
      </c>
      <c r="F38" s="59" t="s">
        <v>151</v>
      </c>
      <c r="G38" s="82">
        <v>2001</v>
      </c>
      <c r="H38" s="82"/>
      <c r="I38" s="85"/>
      <c r="J38" s="85"/>
      <c r="K38" s="100">
        <v>267068.26</v>
      </c>
      <c r="L38" s="86"/>
      <c r="M38" s="280">
        <v>0</v>
      </c>
      <c r="N38" s="278">
        <f t="shared" si="0"/>
        <v>0</v>
      </c>
      <c r="O38" s="279">
        <f t="shared" si="1"/>
        <v>0</v>
      </c>
    </row>
    <row r="39" spans="1:15" s="46" customFormat="1" ht="18" customHeight="1" thickBot="1">
      <c r="A39" s="374" t="s">
        <v>15</v>
      </c>
      <c r="B39" s="375"/>
      <c r="C39" s="375"/>
      <c r="D39" s="375"/>
      <c r="E39" s="375"/>
      <c r="F39" s="375"/>
      <c r="G39" s="375"/>
      <c r="H39" s="375"/>
      <c r="I39" s="375"/>
      <c r="J39" s="375"/>
      <c r="K39" s="375"/>
      <c r="L39" s="376"/>
      <c r="M39" s="281">
        <f>SUM(M6:M38)</f>
        <v>0</v>
      </c>
      <c r="N39" s="282">
        <f>SUM(N6:N38)</f>
        <v>0</v>
      </c>
      <c r="O39" s="283">
        <f>SUM(O6:O38)</f>
        <v>0</v>
      </c>
    </row>
    <row r="40" spans="1:15" s="47" customFormat="1" ht="35.25" customHeight="1">
      <c r="A40" s="48"/>
      <c r="B40" s="48"/>
      <c r="C40" s="49"/>
      <c r="D40" s="49"/>
      <c r="E40" s="49"/>
      <c r="F40" s="49"/>
      <c r="G40" s="49"/>
      <c r="H40" s="49"/>
      <c r="I40" s="49"/>
      <c r="J40" s="49"/>
      <c r="K40" s="88"/>
      <c r="L40" s="88"/>
      <c r="M40" s="89"/>
      <c r="N40" s="90"/>
      <c r="O40" s="91"/>
    </row>
    <row r="43" spans="1:15" ht="15.75">
      <c r="A43" s="377" t="s">
        <v>365</v>
      </c>
      <c r="B43" s="377"/>
      <c r="C43" s="239"/>
    </row>
    <row r="44" spans="1:15" ht="18" customHeight="1">
      <c r="A44" s="240" t="s">
        <v>373</v>
      </c>
      <c r="B44" s="241"/>
      <c r="C44" s="239"/>
    </row>
    <row r="45" spans="1:15" ht="15" customHeight="1">
      <c r="A45" s="378" t="s">
        <v>406</v>
      </c>
      <c r="B45" s="378"/>
      <c r="C45" s="378"/>
    </row>
    <row r="46" spans="1:15" ht="37.5" customHeight="1"/>
  </sheetData>
  <autoFilter ref="A4:O39"/>
  <mergeCells count="3">
    <mergeCell ref="A39:L39"/>
    <mergeCell ref="A43:B43"/>
    <mergeCell ref="A45:C45"/>
  </mergeCells>
  <conditionalFormatting sqref="C23:C35 C38">
    <cfRule type="duplicateValues" dxfId="2" priority="3" stopIfTrue="1"/>
  </conditionalFormatting>
  <conditionalFormatting sqref="C36:C37">
    <cfRule type="duplicateValues" dxfId="1" priority="1" stopIfTrue="1"/>
  </conditionalFormatting>
  <conditionalFormatting sqref="C6:C22">
    <cfRule type="duplicateValues" dxfId="0" priority="8" stopIfTrue="1"/>
  </conditionalFormatting>
  <pageMargins left="0.70866141732283472" right="0.70866141732283472" top="0.74803149606299213" bottom="0.74803149606299213" header="0.31496062992125984" footer="0.31496062992125984"/>
  <pageSetup paperSize="9" scale="60" fitToHeight="0" orientation="landscape" horizontalDpi="0" verticalDpi="0"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S44"/>
  <sheetViews>
    <sheetView topLeftCell="A28" workbookViewId="0">
      <selection activeCell="A43" sqref="A43:G43"/>
    </sheetView>
  </sheetViews>
  <sheetFormatPr defaultRowHeight="15"/>
  <cols>
    <col min="2" max="2" width="32.7109375" customWidth="1"/>
    <col min="3" max="3" width="15" customWidth="1"/>
    <col min="4" max="4" width="24.140625" style="96" customWidth="1"/>
    <col min="5" max="5" width="16.42578125" customWidth="1"/>
    <col min="6" max="6" width="30.28515625" customWidth="1"/>
    <col min="7" max="8" width="12.140625" customWidth="1"/>
    <col min="9" max="9" width="25.42578125" customWidth="1"/>
    <col min="10" max="10" width="15.7109375" customWidth="1"/>
    <col min="11" max="11" width="30.5703125" customWidth="1"/>
    <col min="12" max="12" width="24.42578125" style="96" customWidth="1"/>
    <col min="13" max="13" width="43.7109375" customWidth="1"/>
    <col min="14" max="14" width="15.28515625" customWidth="1"/>
    <col min="15" max="15" width="16" customWidth="1"/>
    <col min="16" max="16" width="22.42578125" customWidth="1"/>
    <col min="17" max="17" width="15.5703125" customWidth="1"/>
    <col min="18" max="18" width="14.85546875" customWidth="1"/>
    <col min="19" max="19" width="22.140625" customWidth="1"/>
  </cols>
  <sheetData>
    <row r="2" spans="1:19" ht="15.75">
      <c r="A2" s="96"/>
      <c r="B2" s="103" t="s">
        <v>154</v>
      </c>
      <c r="C2" s="104"/>
      <c r="D2" s="104"/>
      <c r="E2" s="96"/>
      <c r="F2" s="96"/>
      <c r="G2" s="96"/>
      <c r="H2" s="96"/>
      <c r="I2" s="96"/>
      <c r="J2" s="96"/>
      <c r="K2" s="96"/>
      <c r="M2" s="96"/>
      <c r="N2" s="96"/>
      <c r="O2" s="96"/>
      <c r="P2" s="96"/>
      <c r="Q2" s="96"/>
      <c r="R2" s="96"/>
      <c r="S2" s="96"/>
    </row>
    <row r="3" spans="1:19">
      <c r="A3" s="96"/>
      <c r="B3" s="96"/>
      <c r="C3" s="96"/>
      <c r="E3" s="96"/>
      <c r="F3" s="96"/>
      <c r="G3" s="96"/>
      <c r="H3" s="96"/>
      <c r="I3" s="96"/>
      <c r="J3" s="96"/>
      <c r="K3" s="96"/>
      <c r="M3" s="96"/>
      <c r="N3" s="96"/>
      <c r="O3" s="96"/>
      <c r="P3" s="96"/>
      <c r="Q3" s="96"/>
      <c r="R3" s="96"/>
      <c r="S3" s="96"/>
    </row>
    <row r="4" spans="1:19" ht="15.75" thickBot="1">
      <c r="A4" s="96"/>
      <c r="B4" s="96"/>
      <c r="C4" s="96"/>
      <c r="E4" s="96"/>
      <c r="F4" s="96"/>
      <c r="G4" s="96"/>
      <c r="H4" s="96"/>
      <c r="I4" s="96"/>
      <c r="J4" s="96"/>
      <c r="K4" s="96"/>
      <c r="M4" s="96"/>
      <c r="N4" s="96"/>
      <c r="O4" s="96"/>
      <c r="P4" s="96"/>
      <c r="Q4" s="96"/>
      <c r="R4" s="96"/>
      <c r="S4" s="96"/>
    </row>
    <row r="5" spans="1:19">
      <c r="A5" s="379" t="s">
        <v>21</v>
      </c>
      <c r="B5" s="380"/>
      <c r="C5" s="380"/>
      <c r="D5" s="380"/>
      <c r="E5" s="380"/>
      <c r="F5" s="380"/>
      <c r="G5" s="380"/>
      <c r="H5" s="381"/>
      <c r="I5" s="379" t="s">
        <v>332</v>
      </c>
      <c r="J5" s="380"/>
      <c r="K5" s="380"/>
      <c r="L5" s="380"/>
      <c r="M5" s="381"/>
      <c r="N5" s="382" t="s">
        <v>190</v>
      </c>
      <c r="O5" s="383"/>
      <c r="P5" s="383"/>
      <c r="Q5" s="383"/>
      <c r="R5" s="383"/>
      <c r="S5" s="384"/>
    </row>
    <row r="6" spans="1:19" ht="33.75" customHeight="1">
      <c r="A6" s="147" t="s">
        <v>16</v>
      </c>
      <c r="B6" s="147" t="s">
        <v>155</v>
      </c>
      <c r="C6" s="147" t="s">
        <v>156</v>
      </c>
      <c r="D6" s="147" t="s">
        <v>330</v>
      </c>
      <c r="E6" s="147" t="s">
        <v>157</v>
      </c>
      <c r="F6" s="147" t="s">
        <v>158</v>
      </c>
      <c r="G6" s="147" t="s">
        <v>159</v>
      </c>
      <c r="H6" s="147" t="s">
        <v>160</v>
      </c>
      <c r="I6" s="147" t="s">
        <v>161</v>
      </c>
      <c r="J6" s="147" t="s">
        <v>162</v>
      </c>
      <c r="K6" s="147" t="s">
        <v>163</v>
      </c>
      <c r="L6" s="147" t="s">
        <v>162</v>
      </c>
      <c r="M6" s="147" t="s">
        <v>333</v>
      </c>
      <c r="N6" s="148" t="s">
        <v>164</v>
      </c>
      <c r="O6" s="148" t="s">
        <v>165</v>
      </c>
      <c r="P6" s="149" t="s">
        <v>210</v>
      </c>
      <c r="Q6" s="148" t="s">
        <v>166</v>
      </c>
      <c r="R6" s="148" t="s">
        <v>246</v>
      </c>
      <c r="S6" s="149" t="s">
        <v>167</v>
      </c>
    </row>
    <row r="7" spans="1:19">
      <c r="A7" s="138">
        <v>1</v>
      </c>
      <c r="B7" s="139" t="s">
        <v>182</v>
      </c>
      <c r="C7" s="97" t="s">
        <v>176</v>
      </c>
      <c r="D7" s="97" t="s">
        <v>398</v>
      </c>
      <c r="E7" s="97" t="s">
        <v>168</v>
      </c>
      <c r="F7" s="97" t="s">
        <v>177</v>
      </c>
      <c r="G7" s="97" t="s">
        <v>178</v>
      </c>
      <c r="H7" s="97" t="s">
        <v>179</v>
      </c>
      <c r="I7" s="97" t="s">
        <v>180</v>
      </c>
      <c r="J7" s="97" t="s">
        <v>202</v>
      </c>
      <c r="K7" s="97" t="s">
        <v>181</v>
      </c>
      <c r="L7" s="97"/>
      <c r="M7" s="97" t="s">
        <v>334</v>
      </c>
      <c r="N7" s="140">
        <v>6110000</v>
      </c>
      <c r="O7" s="140">
        <v>710000</v>
      </c>
      <c r="P7" s="141">
        <f>268000+142000</f>
        <v>410000</v>
      </c>
      <c r="Q7" s="140">
        <v>730000</v>
      </c>
      <c r="R7" s="140"/>
      <c r="S7" s="142">
        <f t="shared" ref="S7:S18" si="0">N7+O7+P7+Q7</f>
        <v>7960000</v>
      </c>
    </row>
    <row r="8" spans="1:19">
      <c r="A8" s="138">
        <v>2</v>
      </c>
      <c r="B8" s="139" t="s">
        <v>183</v>
      </c>
      <c r="C8" s="97" t="s">
        <v>176</v>
      </c>
      <c r="D8" s="97" t="s">
        <v>331</v>
      </c>
      <c r="E8" s="97" t="s">
        <v>168</v>
      </c>
      <c r="F8" s="97" t="s">
        <v>184</v>
      </c>
      <c r="G8" s="97" t="s">
        <v>185</v>
      </c>
      <c r="H8" s="97" t="s">
        <v>186</v>
      </c>
      <c r="I8" s="97" t="s">
        <v>187</v>
      </c>
      <c r="J8" s="97" t="s">
        <v>188</v>
      </c>
      <c r="K8" s="97" t="s">
        <v>189</v>
      </c>
      <c r="L8" s="97"/>
      <c r="M8" s="97" t="s">
        <v>335</v>
      </c>
      <c r="N8" s="140">
        <v>3649000</v>
      </c>
      <c r="O8" s="140">
        <v>522000</v>
      </c>
      <c r="P8" s="141">
        <v>186000</v>
      </c>
      <c r="Q8" s="140">
        <v>376000</v>
      </c>
      <c r="R8" s="140"/>
      <c r="S8" s="142">
        <f t="shared" si="0"/>
        <v>4733000</v>
      </c>
    </row>
    <row r="9" spans="1:19">
      <c r="A9" s="138">
        <v>3</v>
      </c>
      <c r="B9" s="139" t="s">
        <v>191</v>
      </c>
      <c r="C9" s="97" t="s">
        <v>176</v>
      </c>
      <c r="D9" s="97" t="s">
        <v>331</v>
      </c>
      <c r="E9" s="97" t="s">
        <v>168</v>
      </c>
      <c r="F9" s="97" t="s">
        <v>184</v>
      </c>
      <c r="G9" s="97" t="s">
        <v>185</v>
      </c>
      <c r="H9" s="97" t="s">
        <v>192</v>
      </c>
      <c r="I9" s="97" t="s">
        <v>193</v>
      </c>
      <c r="J9" s="97" t="s">
        <v>194</v>
      </c>
      <c r="K9" s="97" t="s">
        <v>195</v>
      </c>
      <c r="L9" s="97" t="s">
        <v>196</v>
      </c>
      <c r="M9" s="97" t="s">
        <v>336</v>
      </c>
      <c r="N9" s="140">
        <v>366000</v>
      </c>
      <c r="O9" s="140">
        <v>164000</v>
      </c>
      <c r="P9" s="140">
        <v>74000</v>
      </c>
      <c r="Q9" s="140">
        <v>175000</v>
      </c>
      <c r="R9" s="140"/>
      <c r="S9" s="142">
        <f t="shared" si="0"/>
        <v>779000</v>
      </c>
    </row>
    <row r="10" spans="1:19" s="96" customFormat="1">
      <c r="A10" s="138">
        <v>4</v>
      </c>
      <c r="B10" s="145" t="s">
        <v>249</v>
      </c>
      <c r="C10" s="143"/>
      <c r="D10" s="97" t="s">
        <v>398</v>
      </c>
      <c r="E10" s="97" t="s">
        <v>168</v>
      </c>
      <c r="F10" s="97" t="s">
        <v>177</v>
      </c>
      <c r="G10" s="97" t="s">
        <v>178</v>
      </c>
      <c r="H10" s="97" t="s">
        <v>234</v>
      </c>
      <c r="I10" s="97" t="s">
        <v>395</v>
      </c>
      <c r="J10" s="97" t="s">
        <v>250</v>
      </c>
      <c r="K10" s="143"/>
      <c r="L10" s="143"/>
      <c r="M10" s="97" t="s">
        <v>396</v>
      </c>
      <c r="N10" s="140">
        <v>25000000</v>
      </c>
      <c r="O10" s="140">
        <v>5400000</v>
      </c>
      <c r="P10" s="140" t="s">
        <v>397</v>
      </c>
      <c r="Q10" s="140">
        <v>12242000</v>
      </c>
      <c r="R10" s="146"/>
      <c r="S10" s="142">
        <v>43489000</v>
      </c>
    </row>
    <row r="11" spans="1:19">
      <c r="A11" s="138">
        <v>5</v>
      </c>
      <c r="B11" s="139" t="s">
        <v>197</v>
      </c>
      <c r="C11" s="97" t="s">
        <v>198</v>
      </c>
      <c r="D11" s="97" t="s">
        <v>331</v>
      </c>
      <c r="E11" s="97" t="s">
        <v>170</v>
      </c>
      <c r="F11" s="97" t="s">
        <v>199</v>
      </c>
      <c r="G11" s="97" t="s">
        <v>169</v>
      </c>
      <c r="H11" s="97" t="s">
        <v>200</v>
      </c>
      <c r="I11" s="97" t="s">
        <v>201</v>
      </c>
      <c r="J11" s="97" t="s">
        <v>203</v>
      </c>
      <c r="K11" s="97" t="s">
        <v>204</v>
      </c>
      <c r="L11" s="97" t="s">
        <v>172</v>
      </c>
      <c r="M11" s="97" t="s">
        <v>337</v>
      </c>
      <c r="N11" s="140">
        <v>1600000</v>
      </c>
      <c r="O11" s="140">
        <v>715000</v>
      </c>
      <c r="P11" s="140">
        <v>55000</v>
      </c>
      <c r="Q11" s="140">
        <v>434000</v>
      </c>
      <c r="R11" s="140"/>
      <c r="S11" s="142">
        <f t="shared" si="0"/>
        <v>2804000</v>
      </c>
    </row>
    <row r="12" spans="1:19">
      <c r="A12" s="138">
        <v>6</v>
      </c>
      <c r="B12" s="139" t="s">
        <v>205</v>
      </c>
      <c r="C12" s="97" t="s">
        <v>206</v>
      </c>
      <c r="D12" s="97" t="s">
        <v>331</v>
      </c>
      <c r="E12" s="97" t="s">
        <v>170</v>
      </c>
      <c r="F12" s="97" t="s">
        <v>199</v>
      </c>
      <c r="G12" s="97" t="s">
        <v>169</v>
      </c>
      <c r="H12" s="97" t="s">
        <v>207</v>
      </c>
      <c r="I12" s="97" t="s">
        <v>201</v>
      </c>
      <c r="J12" s="97" t="s">
        <v>208</v>
      </c>
      <c r="K12" s="97" t="s">
        <v>209</v>
      </c>
      <c r="L12" s="97" t="s">
        <v>173</v>
      </c>
      <c r="M12" s="97" t="s">
        <v>338</v>
      </c>
      <c r="N12" s="140">
        <v>1800000</v>
      </c>
      <c r="O12" s="140">
        <v>740000</v>
      </c>
      <c r="P12" s="140">
        <v>77000</v>
      </c>
      <c r="Q12" s="140">
        <v>456000</v>
      </c>
      <c r="R12" s="140"/>
      <c r="S12" s="142">
        <f t="shared" si="0"/>
        <v>3073000</v>
      </c>
    </row>
    <row r="13" spans="1:19">
      <c r="A13" s="138">
        <v>7</v>
      </c>
      <c r="B13" s="97" t="s">
        <v>211</v>
      </c>
      <c r="C13" s="97" t="s">
        <v>212</v>
      </c>
      <c r="D13" s="97" t="s">
        <v>331</v>
      </c>
      <c r="E13" s="97" t="s">
        <v>170</v>
      </c>
      <c r="F13" s="97" t="s">
        <v>199</v>
      </c>
      <c r="G13" s="97" t="s">
        <v>169</v>
      </c>
      <c r="H13" s="97" t="s">
        <v>213</v>
      </c>
      <c r="I13" s="97" t="s">
        <v>201</v>
      </c>
      <c r="J13" s="97" t="s">
        <v>208</v>
      </c>
      <c r="K13" s="97" t="s">
        <v>209</v>
      </c>
      <c r="L13" s="97" t="s">
        <v>173</v>
      </c>
      <c r="M13" s="97" t="s">
        <v>339</v>
      </c>
      <c r="N13" s="140">
        <v>2109000</v>
      </c>
      <c r="O13" s="140">
        <v>740000</v>
      </c>
      <c r="P13" s="140">
        <v>77000</v>
      </c>
      <c r="Q13" s="140">
        <v>456000</v>
      </c>
      <c r="R13" s="140"/>
      <c r="S13" s="142">
        <f t="shared" si="0"/>
        <v>3382000</v>
      </c>
    </row>
    <row r="14" spans="1:19">
      <c r="A14" s="138">
        <v>8</v>
      </c>
      <c r="B14" s="97" t="s">
        <v>217</v>
      </c>
      <c r="C14" s="97" t="s">
        <v>214</v>
      </c>
      <c r="D14" s="97" t="s">
        <v>331</v>
      </c>
      <c r="E14" s="97" t="s">
        <v>170</v>
      </c>
      <c r="F14" s="97" t="s">
        <v>215</v>
      </c>
      <c r="G14" s="97" t="s">
        <v>169</v>
      </c>
      <c r="H14" s="97" t="s">
        <v>216</v>
      </c>
      <c r="I14" s="97" t="s">
        <v>201</v>
      </c>
      <c r="J14" s="97" t="s">
        <v>208</v>
      </c>
      <c r="K14" s="97" t="s">
        <v>209</v>
      </c>
      <c r="L14" s="97" t="s">
        <v>173</v>
      </c>
      <c r="M14" s="97" t="s">
        <v>338</v>
      </c>
      <c r="N14" s="140">
        <v>2109000</v>
      </c>
      <c r="O14" s="140">
        <v>740000</v>
      </c>
      <c r="P14" s="140">
        <v>77000</v>
      </c>
      <c r="Q14" s="140">
        <v>456000</v>
      </c>
      <c r="R14" s="140"/>
      <c r="S14" s="142">
        <f t="shared" si="0"/>
        <v>3382000</v>
      </c>
    </row>
    <row r="15" spans="1:19">
      <c r="A15" s="138">
        <v>9</v>
      </c>
      <c r="B15" s="97" t="s">
        <v>218</v>
      </c>
      <c r="C15" s="97" t="s">
        <v>219</v>
      </c>
      <c r="D15" s="97" t="s">
        <v>331</v>
      </c>
      <c r="E15" s="97" t="s">
        <v>170</v>
      </c>
      <c r="F15" s="97" t="s">
        <v>215</v>
      </c>
      <c r="G15" s="97" t="s">
        <v>169</v>
      </c>
      <c r="H15" s="97" t="s">
        <v>220</v>
      </c>
      <c r="I15" s="97" t="s">
        <v>201</v>
      </c>
      <c r="J15" s="97" t="s">
        <v>208</v>
      </c>
      <c r="K15" s="97" t="s">
        <v>221</v>
      </c>
      <c r="L15" s="97" t="s">
        <v>171</v>
      </c>
      <c r="M15" s="97" t="s">
        <v>340</v>
      </c>
      <c r="N15" s="140">
        <v>2485000</v>
      </c>
      <c r="O15" s="140">
        <v>922000</v>
      </c>
      <c r="P15" s="140">
        <v>87000</v>
      </c>
      <c r="Q15" s="140">
        <v>779000</v>
      </c>
      <c r="R15" s="140"/>
      <c r="S15" s="142">
        <f t="shared" si="0"/>
        <v>4273000</v>
      </c>
    </row>
    <row r="16" spans="1:19">
      <c r="A16" s="138">
        <v>10</v>
      </c>
      <c r="B16" s="97" t="s">
        <v>222</v>
      </c>
      <c r="C16" s="97" t="s">
        <v>223</v>
      </c>
      <c r="D16" s="97" t="s">
        <v>331</v>
      </c>
      <c r="E16" s="97" t="s">
        <v>170</v>
      </c>
      <c r="F16" s="97" t="s">
        <v>215</v>
      </c>
      <c r="G16" s="97" t="s">
        <v>169</v>
      </c>
      <c r="H16" s="97" t="s">
        <v>220</v>
      </c>
      <c r="I16" s="97" t="s">
        <v>201</v>
      </c>
      <c r="J16" s="97" t="s">
        <v>208</v>
      </c>
      <c r="K16" s="97" t="s">
        <v>209</v>
      </c>
      <c r="L16" s="97" t="s">
        <v>173</v>
      </c>
      <c r="M16" s="97" t="s">
        <v>341</v>
      </c>
      <c r="N16" s="140">
        <v>2485000</v>
      </c>
      <c r="O16" s="140">
        <v>922000</v>
      </c>
      <c r="P16" s="140">
        <v>87000</v>
      </c>
      <c r="Q16" s="140">
        <v>779000</v>
      </c>
      <c r="R16" s="140"/>
      <c r="S16" s="142">
        <f t="shared" si="0"/>
        <v>4273000</v>
      </c>
    </row>
    <row r="17" spans="1:19">
      <c r="A17" s="138">
        <v>11</v>
      </c>
      <c r="B17" s="97" t="s">
        <v>224</v>
      </c>
      <c r="C17" s="97" t="s">
        <v>225</v>
      </c>
      <c r="D17" s="97" t="s">
        <v>331</v>
      </c>
      <c r="E17" s="97" t="s">
        <v>170</v>
      </c>
      <c r="F17" s="97" t="s">
        <v>215</v>
      </c>
      <c r="G17" s="97" t="s">
        <v>169</v>
      </c>
      <c r="H17" s="97" t="s">
        <v>226</v>
      </c>
      <c r="I17" s="97" t="s">
        <v>201</v>
      </c>
      <c r="J17" s="97" t="s">
        <v>208</v>
      </c>
      <c r="K17" s="97" t="s">
        <v>209</v>
      </c>
      <c r="L17" s="97" t="s">
        <v>173</v>
      </c>
      <c r="M17" s="97" t="s">
        <v>342</v>
      </c>
      <c r="N17" s="140">
        <v>2485000</v>
      </c>
      <c r="O17" s="140">
        <v>922000</v>
      </c>
      <c r="P17" s="140">
        <v>87000</v>
      </c>
      <c r="Q17" s="140">
        <v>779000</v>
      </c>
      <c r="R17" s="140"/>
      <c r="S17" s="142">
        <f t="shared" si="0"/>
        <v>4273000</v>
      </c>
    </row>
    <row r="18" spans="1:19">
      <c r="A18" s="138">
        <v>12</v>
      </c>
      <c r="B18" s="97" t="s">
        <v>227</v>
      </c>
      <c r="C18" s="97" t="s">
        <v>176</v>
      </c>
      <c r="D18" s="97" t="s">
        <v>331</v>
      </c>
      <c r="E18" s="97" t="s">
        <v>170</v>
      </c>
      <c r="F18" s="97" t="s">
        <v>199</v>
      </c>
      <c r="G18" s="97" t="s">
        <v>185</v>
      </c>
      <c r="H18" s="97" t="s">
        <v>228</v>
      </c>
      <c r="I18" s="97" t="s">
        <v>229</v>
      </c>
      <c r="J18" s="97" t="s">
        <v>230</v>
      </c>
      <c r="K18" s="97"/>
      <c r="L18" s="97"/>
      <c r="M18" s="97"/>
      <c r="N18" s="140">
        <v>323000</v>
      </c>
      <c r="O18" s="140">
        <v>63000</v>
      </c>
      <c r="P18" s="140"/>
      <c r="Q18" s="140">
        <v>137000</v>
      </c>
      <c r="R18" s="140"/>
      <c r="S18" s="142">
        <f t="shared" si="0"/>
        <v>523000</v>
      </c>
    </row>
    <row r="19" spans="1:19">
      <c r="A19" s="138">
        <v>13</v>
      </c>
      <c r="B19" s="97" t="s">
        <v>231</v>
      </c>
      <c r="C19" s="97" t="s">
        <v>176</v>
      </c>
      <c r="D19" s="97" t="s">
        <v>331</v>
      </c>
      <c r="E19" s="97" t="s">
        <v>170</v>
      </c>
      <c r="F19" s="97"/>
      <c r="G19" s="97" t="s">
        <v>175</v>
      </c>
      <c r="H19" s="97" t="s">
        <v>232</v>
      </c>
      <c r="I19" s="97" t="s">
        <v>174</v>
      </c>
      <c r="J19" s="97" t="s">
        <v>233</v>
      </c>
      <c r="K19" s="97"/>
      <c r="L19" s="97"/>
      <c r="M19" s="97"/>
      <c r="N19" s="140"/>
      <c r="O19" s="140"/>
      <c r="P19" s="140"/>
      <c r="Q19" s="140"/>
      <c r="R19" s="140"/>
      <c r="S19" s="144">
        <v>1426000</v>
      </c>
    </row>
    <row r="20" spans="1:19">
      <c r="A20" s="138">
        <v>14</v>
      </c>
      <c r="B20" s="97" t="s">
        <v>235</v>
      </c>
      <c r="C20" s="97"/>
      <c r="D20" s="97" t="s">
        <v>331</v>
      </c>
      <c r="E20" s="97" t="s">
        <v>170</v>
      </c>
      <c r="F20" s="97"/>
      <c r="G20" s="97" t="s">
        <v>175</v>
      </c>
      <c r="H20" s="97" t="s">
        <v>232</v>
      </c>
      <c r="I20" s="97" t="s">
        <v>174</v>
      </c>
      <c r="J20" s="97" t="s">
        <v>233</v>
      </c>
      <c r="K20" s="97"/>
      <c r="L20" s="97"/>
      <c r="M20" s="97"/>
      <c r="N20" s="140"/>
      <c r="O20" s="140"/>
      <c r="P20" s="140"/>
      <c r="Q20" s="140"/>
      <c r="R20" s="140"/>
      <c r="S20" s="142">
        <v>225000</v>
      </c>
    </row>
    <row r="21" spans="1:19" ht="45.75" customHeight="1">
      <c r="A21" s="138">
        <v>15</v>
      </c>
      <c r="B21" s="145" t="s">
        <v>236</v>
      </c>
      <c r="C21" s="97"/>
      <c r="D21" s="97" t="s">
        <v>331</v>
      </c>
      <c r="E21" s="97" t="s">
        <v>170</v>
      </c>
      <c r="F21" s="97"/>
      <c r="G21" s="97" t="s">
        <v>175</v>
      </c>
      <c r="H21" s="97" t="s">
        <v>232</v>
      </c>
      <c r="I21" s="97" t="s">
        <v>174</v>
      </c>
      <c r="J21" s="97" t="s">
        <v>233</v>
      </c>
      <c r="K21" s="97"/>
      <c r="L21" s="97"/>
      <c r="M21" s="97"/>
      <c r="N21" s="140"/>
      <c r="O21" s="140"/>
      <c r="P21" s="140"/>
      <c r="Q21" s="140"/>
      <c r="R21" s="140"/>
      <c r="S21" s="142">
        <v>540000</v>
      </c>
    </row>
    <row r="22" spans="1:19" ht="29.25" customHeight="1">
      <c r="A22" s="138">
        <v>16</v>
      </c>
      <c r="B22" s="145" t="s">
        <v>237</v>
      </c>
      <c r="C22" s="97"/>
      <c r="D22" s="97" t="s">
        <v>331</v>
      </c>
      <c r="E22" s="97"/>
      <c r="F22" s="97"/>
      <c r="G22" s="97"/>
      <c r="H22" s="97"/>
      <c r="I22" s="97"/>
      <c r="J22" s="97"/>
      <c r="K22" s="97"/>
      <c r="L22" s="97"/>
      <c r="M22" s="97"/>
      <c r="N22" s="140">
        <v>146000</v>
      </c>
      <c r="O22" s="140"/>
      <c r="P22" s="140"/>
      <c r="Q22" s="140">
        <v>22000</v>
      </c>
      <c r="R22" s="140"/>
      <c r="S22" s="142">
        <f>(N22+Q22)*8</f>
        <v>1344000</v>
      </c>
    </row>
    <row r="23" spans="1:19" ht="33" customHeight="1">
      <c r="A23" s="138">
        <v>17</v>
      </c>
      <c r="B23" s="145" t="s">
        <v>238</v>
      </c>
      <c r="C23" s="97"/>
      <c r="D23" s="97" t="s">
        <v>331</v>
      </c>
      <c r="E23" s="97"/>
      <c r="F23" s="97"/>
      <c r="G23" s="97"/>
      <c r="H23" s="97"/>
      <c r="I23" s="97"/>
      <c r="J23" s="97"/>
      <c r="K23" s="97"/>
      <c r="L23" s="97"/>
      <c r="M23" s="97"/>
      <c r="N23" s="140">
        <v>146000</v>
      </c>
      <c r="O23" s="140"/>
      <c r="P23" s="140"/>
      <c r="Q23" s="140">
        <v>22000</v>
      </c>
      <c r="R23" s="140"/>
      <c r="S23" s="142">
        <f>(N23+Q23)*9</f>
        <v>1512000</v>
      </c>
    </row>
    <row r="24" spans="1:19" ht="33" customHeight="1">
      <c r="A24" s="138">
        <v>18</v>
      </c>
      <c r="B24" s="145" t="s">
        <v>239</v>
      </c>
      <c r="C24" s="97"/>
      <c r="D24" s="97" t="s">
        <v>331</v>
      </c>
      <c r="E24" s="97"/>
      <c r="F24" s="97"/>
      <c r="G24" s="97"/>
      <c r="H24" s="97"/>
      <c r="I24" s="97"/>
      <c r="J24" s="97"/>
      <c r="K24" s="97"/>
      <c r="L24" s="97"/>
      <c r="M24" s="97"/>
      <c r="N24" s="140">
        <v>87600</v>
      </c>
      <c r="O24" s="140"/>
      <c r="P24" s="140"/>
      <c r="Q24" s="140">
        <v>22000</v>
      </c>
      <c r="R24" s="140"/>
      <c r="S24" s="142">
        <f>(N24+Q24)*24</f>
        <v>2630400</v>
      </c>
    </row>
    <row r="25" spans="1:19" ht="30.75" customHeight="1">
      <c r="A25" s="138">
        <v>19</v>
      </c>
      <c r="B25" s="145" t="s">
        <v>240</v>
      </c>
      <c r="C25" s="97"/>
      <c r="D25" s="97" t="s">
        <v>331</v>
      </c>
      <c r="E25" s="97"/>
      <c r="F25" s="97"/>
      <c r="G25" s="97"/>
      <c r="H25" s="97"/>
      <c r="I25" s="97"/>
      <c r="J25" s="97"/>
      <c r="K25" s="97"/>
      <c r="L25" s="97"/>
      <c r="M25" s="97"/>
      <c r="N25" s="140">
        <v>56500</v>
      </c>
      <c r="O25" s="140"/>
      <c r="P25" s="140"/>
      <c r="Q25" s="140">
        <v>15500</v>
      </c>
      <c r="R25" s="140"/>
      <c r="S25" s="142">
        <f>(N25+Q25)*6</f>
        <v>432000</v>
      </c>
    </row>
    <row r="26" spans="1:19" ht="30">
      <c r="A26" s="138">
        <v>20</v>
      </c>
      <c r="B26" s="145" t="s">
        <v>241</v>
      </c>
      <c r="C26" s="97"/>
      <c r="D26" s="97" t="s">
        <v>331</v>
      </c>
      <c r="E26" s="97"/>
      <c r="F26" s="97"/>
      <c r="G26" s="97"/>
      <c r="H26" s="97"/>
      <c r="I26" s="97"/>
      <c r="J26" s="97"/>
      <c r="K26" s="97"/>
      <c r="L26" s="97"/>
      <c r="M26" s="97"/>
      <c r="N26" s="140">
        <v>146000</v>
      </c>
      <c r="O26" s="140"/>
      <c r="P26" s="140"/>
      <c r="Q26" s="140">
        <v>30000</v>
      </c>
      <c r="R26" s="140"/>
      <c r="S26" s="142">
        <f>(N26+Q26)*14</f>
        <v>2464000</v>
      </c>
    </row>
    <row r="27" spans="1:19" ht="28.5" customHeight="1">
      <c r="A27" s="138">
        <v>21</v>
      </c>
      <c r="B27" s="145" t="s">
        <v>242</v>
      </c>
      <c r="C27" s="97"/>
      <c r="D27" s="97" t="s">
        <v>331</v>
      </c>
      <c r="E27" s="97"/>
      <c r="F27" s="97"/>
      <c r="G27" s="97"/>
      <c r="H27" s="97"/>
      <c r="I27" s="97"/>
      <c r="J27" s="97"/>
      <c r="K27" s="97"/>
      <c r="L27" s="97"/>
      <c r="M27" s="97"/>
      <c r="N27" s="140">
        <v>56000</v>
      </c>
      <c r="O27" s="140"/>
      <c r="P27" s="140"/>
      <c r="Q27" s="140">
        <v>15500</v>
      </c>
      <c r="R27" s="140"/>
      <c r="S27" s="142">
        <f>(N27+Q27)*6</f>
        <v>429000</v>
      </c>
    </row>
    <row r="28" spans="1:19" ht="44.25" customHeight="1">
      <c r="A28" s="138">
        <v>22</v>
      </c>
      <c r="B28" s="145" t="s">
        <v>243</v>
      </c>
      <c r="C28" s="97"/>
      <c r="D28" s="97" t="s">
        <v>331</v>
      </c>
      <c r="E28" s="97"/>
      <c r="F28" s="97"/>
      <c r="G28" s="97"/>
      <c r="H28" s="97"/>
      <c r="I28" s="97"/>
      <c r="J28" s="97"/>
      <c r="K28" s="97"/>
      <c r="L28" s="97"/>
      <c r="M28" s="97"/>
      <c r="N28" s="140">
        <v>40000</v>
      </c>
      <c r="O28" s="140"/>
      <c r="P28" s="140"/>
      <c r="Q28" s="140">
        <v>10000</v>
      </c>
      <c r="R28" s="140"/>
      <c r="S28" s="142">
        <f>(N28+Q28)*13</f>
        <v>650000</v>
      </c>
    </row>
    <row r="29" spans="1:19" ht="29.25" customHeight="1">
      <c r="A29" s="138">
        <v>23</v>
      </c>
      <c r="B29" s="145" t="s">
        <v>244</v>
      </c>
      <c r="C29" s="97"/>
      <c r="D29" s="97" t="s">
        <v>331</v>
      </c>
      <c r="E29" s="97"/>
      <c r="F29" s="97"/>
      <c r="G29" s="97"/>
      <c r="H29" s="97"/>
      <c r="I29" s="97"/>
      <c r="J29" s="97"/>
      <c r="K29" s="97"/>
      <c r="L29" s="97"/>
      <c r="M29" s="97"/>
      <c r="N29" s="140">
        <v>70000</v>
      </c>
      <c r="O29" s="140"/>
      <c r="P29" s="140"/>
      <c r="Q29" s="140">
        <v>21000</v>
      </c>
      <c r="R29" s="140"/>
      <c r="S29" s="142">
        <f>(N29+Q29)*5</f>
        <v>455000</v>
      </c>
    </row>
    <row r="30" spans="1:19" ht="30" customHeight="1">
      <c r="A30" s="138">
        <v>24</v>
      </c>
      <c r="B30" s="145" t="s">
        <v>245</v>
      </c>
      <c r="C30" s="97"/>
      <c r="D30" s="97" t="s">
        <v>331</v>
      </c>
      <c r="E30" s="97"/>
      <c r="F30" s="97"/>
      <c r="G30" s="97"/>
      <c r="H30" s="97"/>
      <c r="I30" s="97"/>
      <c r="J30" s="97"/>
      <c r="K30" s="97"/>
      <c r="L30" s="97"/>
      <c r="M30" s="97"/>
      <c r="N30" s="140"/>
      <c r="O30" s="140"/>
      <c r="P30" s="140"/>
      <c r="Q30" s="140"/>
      <c r="R30" s="140">
        <v>92000</v>
      </c>
      <c r="S30" s="142">
        <f>R30*10</f>
        <v>920000</v>
      </c>
    </row>
    <row r="31" spans="1:19" ht="30" customHeight="1">
      <c r="A31" s="138">
        <v>25</v>
      </c>
      <c r="B31" s="145" t="s">
        <v>247</v>
      </c>
      <c r="C31" s="97"/>
      <c r="D31" s="97" t="s">
        <v>331</v>
      </c>
      <c r="E31" s="97"/>
      <c r="F31" s="97"/>
      <c r="G31" s="97"/>
      <c r="H31" s="97"/>
      <c r="I31" s="97"/>
      <c r="J31" s="97"/>
      <c r="K31" s="97"/>
      <c r="L31" s="97"/>
      <c r="M31" s="97"/>
      <c r="N31" s="140"/>
      <c r="O31" s="140"/>
      <c r="P31" s="140"/>
      <c r="Q31" s="140"/>
      <c r="R31" s="140">
        <v>40000</v>
      </c>
      <c r="S31" s="142">
        <f>R31*7</f>
        <v>280000</v>
      </c>
    </row>
    <row r="32" spans="1:19" s="96" customFormat="1" ht="30" customHeight="1">
      <c r="A32" s="138">
        <v>26</v>
      </c>
      <c r="B32" s="145" t="s">
        <v>248</v>
      </c>
      <c r="C32" s="97"/>
      <c r="D32" s="97" t="s">
        <v>331</v>
      </c>
      <c r="E32" s="97"/>
      <c r="F32" s="97"/>
      <c r="G32" s="97"/>
      <c r="H32" s="97"/>
      <c r="I32" s="97"/>
      <c r="J32" s="97"/>
      <c r="K32" s="97"/>
      <c r="L32" s="97"/>
      <c r="M32" s="97"/>
      <c r="N32" s="140"/>
      <c r="O32" s="140"/>
      <c r="P32" s="140"/>
      <c r="Q32" s="140"/>
      <c r="R32" s="140">
        <v>44000</v>
      </c>
      <c r="S32" s="142">
        <f>R32*14</f>
        <v>616000</v>
      </c>
    </row>
    <row r="33" spans="1:19" s="96" customFormat="1" ht="30" customHeight="1">
      <c r="A33" s="138">
        <v>27</v>
      </c>
      <c r="B33" s="145" t="s">
        <v>251</v>
      </c>
      <c r="C33" s="97" t="s">
        <v>176</v>
      </c>
      <c r="D33" s="97" t="s">
        <v>331</v>
      </c>
      <c r="E33" s="97" t="s">
        <v>170</v>
      </c>
      <c r="F33" s="97"/>
      <c r="G33" s="97"/>
      <c r="H33" s="97"/>
      <c r="I33" s="97"/>
      <c r="J33" s="97"/>
      <c r="K33" s="97"/>
      <c r="L33" s="97"/>
      <c r="M33" s="97"/>
      <c r="N33" s="140"/>
      <c r="O33" s="140"/>
      <c r="P33" s="140"/>
      <c r="Q33" s="140"/>
      <c r="R33" s="140"/>
      <c r="S33" s="142">
        <v>49950</v>
      </c>
    </row>
    <row r="34" spans="1:19" ht="27" customHeight="1">
      <c r="A34" s="295">
        <v>28</v>
      </c>
      <c r="B34" s="97"/>
      <c r="C34" s="97" t="s">
        <v>252</v>
      </c>
      <c r="D34" s="97" t="s">
        <v>331</v>
      </c>
      <c r="E34" s="296" t="s">
        <v>170</v>
      </c>
      <c r="F34" s="97"/>
      <c r="G34" s="97"/>
      <c r="H34" s="97"/>
      <c r="I34" s="97"/>
      <c r="J34" s="97"/>
      <c r="K34" s="97"/>
      <c r="L34" s="97"/>
      <c r="M34" s="97"/>
      <c r="N34" s="97"/>
      <c r="O34" s="97"/>
      <c r="P34" s="97"/>
      <c r="Q34" s="97"/>
      <c r="R34" s="97"/>
      <c r="S34" s="140">
        <v>54600</v>
      </c>
    </row>
    <row r="35" spans="1:19">
      <c r="A35" s="222"/>
      <c r="B35" s="223"/>
    </row>
    <row r="36" spans="1:19">
      <c r="A36" s="222"/>
      <c r="B36" s="223"/>
    </row>
    <row r="38" spans="1:19">
      <c r="A38" s="224" t="s">
        <v>343</v>
      </c>
      <c r="B38" s="225"/>
      <c r="C38" s="225"/>
      <c r="D38" s="225"/>
      <c r="E38" s="225"/>
      <c r="F38" s="225"/>
      <c r="G38" s="225"/>
    </row>
    <row r="39" spans="1:19" ht="15.75">
      <c r="A39" s="224" t="s">
        <v>345</v>
      </c>
      <c r="B39" s="225"/>
      <c r="C39" s="225"/>
      <c r="D39" s="225"/>
      <c r="E39" s="225"/>
      <c r="F39" s="225"/>
      <c r="G39" s="225"/>
    </row>
    <row r="40" spans="1:19">
      <c r="A40" s="226" t="s">
        <v>344</v>
      </c>
      <c r="B40" s="225"/>
      <c r="C40" s="225"/>
      <c r="D40" s="225"/>
      <c r="E40" s="225"/>
      <c r="F40" s="225"/>
      <c r="G40" s="225"/>
    </row>
    <row r="41" spans="1:19" ht="57.75" customHeight="1">
      <c r="A41" s="385" t="s">
        <v>362</v>
      </c>
      <c r="B41" s="385"/>
      <c r="C41" s="385"/>
      <c r="D41" s="385"/>
      <c r="E41" s="385"/>
      <c r="F41" s="385"/>
      <c r="G41" s="385"/>
    </row>
    <row r="42" spans="1:19" ht="30" customHeight="1">
      <c r="A42" s="227" t="s">
        <v>346</v>
      </c>
      <c r="B42" s="227"/>
      <c r="C42" s="227"/>
      <c r="D42" s="227"/>
      <c r="E42" s="227"/>
      <c r="F42" s="227"/>
      <c r="G42" s="227"/>
    </row>
    <row r="43" spans="1:19" ht="49.5" customHeight="1">
      <c r="A43" s="385" t="s">
        <v>401</v>
      </c>
      <c r="B43" s="385"/>
      <c r="C43" s="385"/>
      <c r="D43" s="385"/>
      <c r="E43" s="385"/>
      <c r="F43" s="385"/>
      <c r="G43" s="385"/>
    </row>
    <row r="44" spans="1:19">
      <c r="A44" s="219" t="s">
        <v>399</v>
      </c>
      <c r="B44" s="219"/>
      <c r="C44" s="219"/>
      <c r="D44" s="219"/>
      <c r="E44" s="219"/>
      <c r="F44" s="219"/>
      <c r="G44" s="219"/>
    </row>
  </sheetData>
  <mergeCells count="5">
    <mergeCell ref="A5:H5"/>
    <mergeCell ref="I5:M5"/>
    <mergeCell ref="N5:S5"/>
    <mergeCell ref="A41:G41"/>
    <mergeCell ref="A43:G43"/>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D56"/>
  <sheetViews>
    <sheetView topLeftCell="A25" workbookViewId="0">
      <selection activeCell="D58" sqref="D58"/>
    </sheetView>
  </sheetViews>
  <sheetFormatPr defaultRowHeight="15"/>
  <cols>
    <col min="2" max="2" width="51.85546875" customWidth="1"/>
    <col min="3" max="3" width="31.140625" customWidth="1"/>
    <col min="4" max="4" width="30" customWidth="1"/>
  </cols>
  <sheetData>
    <row r="2" spans="1:4" ht="15.75">
      <c r="B2" s="103" t="s">
        <v>259</v>
      </c>
    </row>
    <row r="5" spans="1:4" ht="3" customHeight="1"/>
    <row r="6" spans="1:4" ht="28.5" customHeight="1">
      <c r="A6" s="161" t="s">
        <v>260</v>
      </c>
      <c r="B6" s="161" t="s">
        <v>253</v>
      </c>
      <c r="C6" s="161" t="s">
        <v>261</v>
      </c>
    </row>
    <row r="7" spans="1:4" ht="45" customHeight="1">
      <c r="A7" s="153">
        <v>1</v>
      </c>
      <c r="B7" s="154" t="s">
        <v>262</v>
      </c>
      <c r="C7" s="155">
        <v>292024574.69999999</v>
      </c>
    </row>
    <row r="8" spans="1:4" ht="39.75" customHeight="1">
      <c r="A8" s="153">
        <v>2</v>
      </c>
      <c r="B8" s="154" t="s">
        <v>263</v>
      </c>
      <c r="C8" s="156">
        <v>58506945</v>
      </c>
    </row>
    <row r="9" spans="1:4" ht="37.5" customHeight="1">
      <c r="A9" s="153">
        <v>3</v>
      </c>
      <c r="B9" s="154" t="s">
        <v>264</v>
      </c>
      <c r="C9" s="156">
        <v>18616320.600000001</v>
      </c>
    </row>
    <row r="10" spans="1:4" ht="27.75" customHeight="1">
      <c r="A10" s="157">
        <v>4</v>
      </c>
      <c r="B10" s="158" t="s">
        <v>265</v>
      </c>
      <c r="C10" s="156">
        <v>2250548.2000000002</v>
      </c>
    </row>
    <row r="11" spans="1:4" ht="35.25" customHeight="1">
      <c r="A11" s="157">
        <v>5</v>
      </c>
      <c r="B11" s="159" t="s">
        <v>266</v>
      </c>
      <c r="C11" s="160">
        <v>1480000</v>
      </c>
    </row>
    <row r="12" spans="1:4">
      <c r="A12" s="351" t="s">
        <v>258</v>
      </c>
      <c r="B12" s="351"/>
      <c r="C12" s="365">
        <f>C7+C8+C9+C10+C11</f>
        <v>372878388.5</v>
      </c>
    </row>
    <row r="13" spans="1:4">
      <c r="A13" s="351"/>
      <c r="B13" s="351"/>
      <c r="C13" s="366"/>
    </row>
    <row r="16" spans="1:4">
      <c r="A16" s="161" t="s">
        <v>260</v>
      </c>
      <c r="B16" s="161" t="s">
        <v>253</v>
      </c>
      <c r="C16" s="161" t="s">
        <v>261</v>
      </c>
      <c r="D16" s="161" t="s">
        <v>267</v>
      </c>
    </row>
    <row r="17" spans="1:4">
      <c r="A17" s="153">
        <v>1</v>
      </c>
      <c r="B17" s="162" t="s">
        <v>268</v>
      </c>
      <c r="C17" s="156">
        <v>7421180</v>
      </c>
      <c r="D17" s="156">
        <v>140000</v>
      </c>
    </row>
    <row r="18" spans="1:4">
      <c r="A18" s="163">
        <v>2</v>
      </c>
      <c r="B18" s="162" t="s">
        <v>269</v>
      </c>
      <c r="C18" s="156">
        <v>5896940</v>
      </c>
      <c r="D18" s="156">
        <v>120000</v>
      </c>
    </row>
    <row r="19" spans="1:4">
      <c r="A19" s="163">
        <v>3</v>
      </c>
      <c r="B19" s="162" t="s">
        <v>270</v>
      </c>
      <c r="C19" s="156">
        <v>6275080</v>
      </c>
      <c r="D19" s="156">
        <v>120000</v>
      </c>
    </row>
    <row r="20" spans="1:4">
      <c r="A20" s="163">
        <v>4</v>
      </c>
      <c r="B20" s="162" t="s">
        <v>271</v>
      </c>
      <c r="C20" s="156">
        <v>2232340</v>
      </c>
      <c r="D20" s="156">
        <v>40000</v>
      </c>
    </row>
    <row r="21" spans="1:4">
      <c r="A21" s="163">
        <v>5</v>
      </c>
      <c r="B21" s="162" t="s">
        <v>272</v>
      </c>
      <c r="C21" s="156">
        <v>3768990</v>
      </c>
      <c r="D21" s="156">
        <v>70000</v>
      </c>
    </row>
    <row r="22" spans="1:4">
      <c r="A22" s="163">
        <v>6</v>
      </c>
      <c r="B22" s="162" t="s">
        <v>273</v>
      </c>
      <c r="C22" s="156">
        <v>6529120</v>
      </c>
      <c r="D22" s="156">
        <v>130000</v>
      </c>
    </row>
    <row r="23" spans="1:4">
      <c r="A23" s="163">
        <v>7</v>
      </c>
      <c r="B23" s="162" t="s">
        <v>274</v>
      </c>
      <c r="C23" s="156">
        <v>6500650</v>
      </c>
      <c r="D23" s="156">
        <v>130000</v>
      </c>
    </row>
    <row r="24" spans="1:4">
      <c r="A24" s="163">
        <v>8</v>
      </c>
      <c r="B24" s="162" t="s">
        <v>275</v>
      </c>
      <c r="C24" s="156">
        <v>1535920</v>
      </c>
      <c r="D24" s="156">
        <v>30000</v>
      </c>
    </row>
    <row r="25" spans="1:4">
      <c r="A25" s="163">
        <v>9</v>
      </c>
      <c r="B25" s="162" t="s">
        <v>276</v>
      </c>
      <c r="C25" s="156">
        <v>5814450</v>
      </c>
      <c r="D25" s="156">
        <v>120000</v>
      </c>
    </row>
    <row r="26" spans="1:4">
      <c r="A26" s="163">
        <v>10</v>
      </c>
      <c r="B26" s="162" t="s">
        <v>277</v>
      </c>
      <c r="C26" s="156">
        <v>5686700</v>
      </c>
      <c r="D26" s="156">
        <v>110000</v>
      </c>
    </row>
    <row r="27" spans="1:4">
      <c r="A27" s="163">
        <v>11</v>
      </c>
      <c r="B27" s="162" t="s">
        <v>278</v>
      </c>
      <c r="C27" s="156">
        <v>1943990</v>
      </c>
      <c r="D27" s="156">
        <v>40000</v>
      </c>
    </row>
    <row r="28" spans="1:4">
      <c r="A28" s="163">
        <v>12</v>
      </c>
      <c r="B28" s="162" t="s">
        <v>279</v>
      </c>
      <c r="C28" s="156">
        <v>2533100</v>
      </c>
      <c r="D28" s="156">
        <v>50000</v>
      </c>
    </row>
    <row r="29" spans="1:4">
      <c r="A29" s="163">
        <v>13</v>
      </c>
      <c r="B29" s="162" t="s">
        <v>280</v>
      </c>
      <c r="C29" s="156">
        <v>8505960</v>
      </c>
      <c r="D29" s="156">
        <v>160000</v>
      </c>
    </row>
    <row r="30" spans="1:4">
      <c r="A30" s="163">
        <v>14</v>
      </c>
      <c r="B30" s="162" t="s">
        <v>281</v>
      </c>
      <c r="C30" s="156">
        <v>3709860</v>
      </c>
      <c r="D30" s="156">
        <v>70000</v>
      </c>
    </row>
    <row r="31" spans="1:4">
      <c r="A31" s="163">
        <v>15</v>
      </c>
      <c r="B31" s="162" t="s">
        <v>282</v>
      </c>
      <c r="C31" s="156">
        <v>6256100</v>
      </c>
      <c r="D31" s="156">
        <v>120000</v>
      </c>
    </row>
    <row r="32" spans="1:4">
      <c r="A32" s="163">
        <v>16</v>
      </c>
      <c r="B32" s="162" t="s">
        <v>283</v>
      </c>
      <c r="C32" s="156">
        <v>6177260</v>
      </c>
      <c r="D32" s="156">
        <v>120000</v>
      </c>
    </row>
    <row r="33" spans="1:4">
      <c r="A33" s="163">
        <v>17</v>
      </c>
      <c r="B33" s="162" t="s">
        <v>284</v>
      </c>
      <c r="C33" s="156">
        <v>5584500</v>
      </c>
      <c r="D33" s="156">
        <v>110000</v>
      </c>
    </row>
    <row r="34" spans="1:4">
      <c r="A34" s="163">
        <v>18</v>
      </c>
      <c r="B34" s="162" t="s">
        <v>285</v>
      </c>
      <c r="C34" s="156">
        <v>2141820</v>
      </c>
      <c r="D34" s="156">
        <v>40000</v>
      </c>
    </row>
    <row r="35" spans="1:4">
      <c r="A35" s="163">
        <v>19</v>
      </c>
      <c r="B35" s="162" t="s">
        <v>286</v>
      </c>
      <c r="C35" s="156">
        <v>2963800</v>
      </c>
      <c r="D35" s="156">
        <v>60000</v>
      </c>
    </row>
    <row r="36" spans="1:4">
      <c r="A36" s="163">
        <v>20</v>
      </c>
      <c r="B36" s="162" t="s">
        <v>287</v>
      </c>
      <c r="C36" s="156">
        <v>1525700</v>
      </c>
      <c r="D36" s="156">
        <v>30000</v>
      </c>
    </row>
    <row r="37" spans="1:4">
      <c r="A37" s="163">
        <v>21</v>
      </c>
      <c r="B37" s="162" t="s">
        <v>288</v>
      </c>
      <c r="C37" s="156">
        <v>1480000</v>
      </c>
      <c r="D37" s="156">
        <v>30000</v>
      </c>
    </row>
    <row r="38" spans="1:4">
      <c r="A38" s="163">
        <v>22</v>
      </c>
      <c r="B38" s="162" t="s">
        <v>289</v>
      </c>
      <c r="C38" s="156">
        <v>7918000</v>
      </c>
      <c r="D38" s="156">
        <v>160000</v>
      </c>
    </row>
    <row r="39" spans="1:4">
      <c r="A39" s="163">
        <v>23</v>
      </c>
      <c r="B39" s="162" t="s">
        <v>290</v>
      </c>
      <c r="C39" s="156">
        <v>4380000</v>
      </c>
      <c r="D39" s="156">
        <v>80000</v>
      </c>
    </row>
    <row r="40" spans="1:4">
      <c r="A40" s="163">
        <v>24</v>
      </c>
      <c r="B40" s="162" t="s">
        <v>291</v>
      </c>
      <c r="C40" s="156">
        <v>2555000</v>
      </c>
      <c r="D40" s="156">
        <v>50000</v>
      </c>
    </row>
    <row r="41" spans="1:4">
      <c r="A41" s="163">
        <v>25</v>
      </c>
      <c r="B41" s="162" t="s">
        <v>292</v>
      </c>
      <c r="C41" s="156">
        <v>1898000</v>
      </c>
      <c r="D41" s="156">
        <v>40000</v>
      </c>
    </row>
    <row r="42" spans="1:4">
      <c r="A42" s="163">
        <v>26</v>
      </c>
      <c r="B42" s="162" t="s">
        <v>293</v>
      </c>
      <c r="C42" s="156">
        <v>3182000</v>
      </c>
      <c r="D42" s="156">
        <v>60000</v>
      </c>
    </row>
    <row r="43" spans="1:4">
      <c r="A43" s="163">
        <v>27</v>
      </c>
      <c r="B43" s="162" t="s">
        <v>294</v>
      </c>
      <c r="C43" s="156">
        <v>1500000</v>
      </c>
      <c r="D43" s="156">
        <v>30000</v>
      </c>
    </row>
    <row r="44" spans="1:4">
      <c r="A44" s="163">
        <v>28</v>
      </c>
      <c r="B44" s="162" t="s">
        <v>295</v>
      </c>
      <c r="C44" s="156">
        <v>4124500</v>
      </c>
      <c r="D44" s="156">
        <v>80000</v>
      </c>
    </row>
    <row r="45" spans="1:4">
      <c r="A45" s="163">
        <v>29</v>
      </c>
      <c r="B45" s="162" t="s">
        <v>296</v>
      </c>
      <c r="C45" s="156">
        <v>1839600</v>
      </c>
      <c r="D45" s="156">
        <v>40000</v>
      </c>
    </row>
    <row r="46" spans="1:4">
      <c r="A46" s="163">
        <v>30</v>
      </c>
      <c r="B46" s="162" t="s">
        <v>297</v>
      </c>
      <c r="C46" s="156">
        <v>1000000</v>
      </c>
      <c r="D46" s="156">
        <v>20000</v>
      </c>
    </row>
    <row r="47" spans="1:4">
      <c r="A47" s="163">
        <v>31</v>
      </c>
      <c r="B47" s="162" t="s">
        <v>298</v>
      </c>
      <c r="C47" s="156">
        <v>2336000</v>
      </c>
      <c r="D47" s="156">
        <v>40000</v>
      </c>
    </row>
    <row r="48" spans="1:4">
      <c r="A48" s="163">
        <v>32</v>
      </c>
      <c r="B48" s="162" t="s">
        <v>299</v>
      </c>
      <c r="C48" s="156">
        <v>2160800</v>
      </c>
      <c r="D48" s="156">
        <v>40000</v>
      </c>
    </row>
    <row r="49" spans="1:4">
      <c r="A49" s="163">
        <v>33</v>
      </c>
      <c r="B49" s="162" t="s">
        <v>300</v>
      </c>
      <c r="C49" s="156">
        <v>9468000</v>
      </c>
      <c r="D49" s="156">
        <v>160000</v>
      </c>
    </row>
    <row r="50" spans="1:4">
      <c r="A50" s="163">
        <v>34</v>
      </c>
      <c r="B50" s="162" t="s">
        <v>301</v>
      </c>
      <c r="C50" s="156">
        <v>2250000</v>
      </c>
      <c r="D50" s="156">
        <v>40000</v>
      </c>
    </row>
    <row r="51" spans="1:4">
      <c r="A51" s="163">
        <v>35</v>
      </c>
      <c r="B51" s="162" t="s">
        <v>302</v>
      </c>
      <c r="C51" s="156">
        <v>805000</v>
      </c>
      <c r="D51" s="156">
        <v>20000</v>
      </c>
    </row>
    <row r="52" spans="1:4">
      <c r="A52" s="163">
        <v>36</v>
      </c>
      <c r="B52" s="162" t="s">
        <v>303</v>
      </c>
      <c r="C52" s="156">
        <v>2974000</v>
      </c>
      <c r="D52" s="156">
        <v>50000</v>
      </c>
    </row>
    <row r="53" spans="1:4">
      <c r="A53" s="163">
        <v>37</v>
      </c>
      <c r="B53" s="162" t="s">
        <v>304</v>
      </c>
      <c r="C53" s="156">
        <v>2000000</v>
      </c>
      <c r="D53" s="156">
        <v>70000</v>
      </c>
    </row>
    <row r="54" spans="1:4">
      <c r="A54" s="163">
        <v>38</v>
      </c>
      <c r="B54" s="162" t="s">
        <v>305</v>
      </c>
      <c r="C54" s="156">
        <v>21500000</v>
      </c>
      <c r="D54" s="156">
        <v>200000</v>
      </c>
    </row>
    <row r="55" spans="1:4" ht="15.75" thickBot="1">
      <c r="A55" s="164">
        <v>39</v>
      </c>
      <c r="B55" s="165" t="s">
        <v>306</v>
      </c>
      <c r="C55" s="166">
        <v>11950000</v>
      </c>
      <c r="D55" s="166">
        <v>200000</v>
      </c>
    </row>
    <row r="56" spans="1:4" ht="30.75" customHeight="1" thickBot="1">
      <c r="A56" s="312" t="s">
        <v>307</v>
      </c>
      <c r="B56" s="314"/>
      <c r="C56" s="167">
        <f>C17+C18+C19+C20+C21+C22+C23+C24+C25+C26+C27+C28+C29+C30+C31+C32+C33+C34+C35+C36+C37+C38+C39+C40+C41+C42+C43+C44+C45+C46+C47+C48+C49+C50+C51+C52+C53+C54+C55</f>
        <v>178324360</v>
      </c>
      <c r="D56" s="168">
        <f>D17+D18+D19+D20+D21+D22+D23+D24+D25+D26+D27+D28+D29+D30+D31+D32+D33+D34+D35+D36+D37+D38+D39+D40+D41+D42+D43+D44+D45+D46+D47+D48+D49+D50+D51+D53+D54+D52+D55</f>
        <v>3220000</v>
      </c>
    </row>
  </sheetData>
  <mergeCells count="3">
    <mergeCell ref="A12:B13"/>
    <mergeCell ref="C12:C13"/>
    <mergeCell ref="A56:B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opci podaci</vt:lpstr>
      <vt:lpstr> Rekapitulacija_troškovnik zbir</vt:lpstr>
      <vt:lpstr>Troškovnik_Plovila</vt:lpstr>
      <vt:lpstr>Troškovnik_Nezgoda</vt:lpstr>
      <vt:lpstr>Troškovnik_Imovina</vt:lpstr>
      <vt:lpstr>Troškovnika Automobilska odgovo</vt:lpstr>
      <vt:lpstr>Troškovnik Automobilski kasko</vt:lpstr>
      <vt:lpstr>Tehnički podaci_plovila</vt:lpstr>
      <vt:lpstr>Tehnički podaci Imovina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Tiozzo</dc:creator>
  <cp:lastModifiedBy>Željko Višić</cp:lastModifiedBy>
  <cp:lastPrinted>2021-02-09T11:16:12Z</cp:lastPrinted>
  <dcterms:created xsi:type="dcterms:W3CDTF">2011-06-03T12:10:53Z</dcterms:created>
  <dcterms:modified xsi:type="dcterms:W3CDTF">2021-03-16T11:56:20Z</dcterms:modified>
</cp:coreProperties>
</file>